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terryWebSite\SystemDesignTradeoffStudiesAndRiskAnalysis\"/>
    </mc:Choice>
  </mc:AlternateContent>
  <bookViews>
    <workbookView xWindow="0" yWindow="132" windowWidth="11340" windowHeight="6288"/>
  </bookViews>
  <sheets>
    <sheet name="Tradeoff &amp; Sensit" sheetId="1" r:id="rId1"/>
    <sheet name="Sensit Interactions" sheetId="8" r:id="rId2"/>
  </sheets>
  <calcPr calcId="152511"/>
</workbook>
</file>

<file path=xl/calcChain.xml><?xml version="1.0" encoding="utf-8"?>
<calcChain xmlns="http://schemas.openxmlformats.org/spreadsheetml/2006/main">
  <c r="D5" i="1" l="1"/>
  <c r="D6" i="1"/>
  <c r="H6" i="1"/>
  <c r="D7" i="1"/>
  <c r="D8" i="1"/>
  <c r="F8" i="1"/>
  <c r="E28" i="1"/>
  <c r="D9" i="1"/>
  <c r="D11" i="1"/>
  <c r="H11" i="1"/>
  <c r="D12" i="1"/>
  <c r="D13" i="1"/>
  <c r="F13" i="1"/>
  <c r="D14" i="1"/>
  <c r="D16" i="1"/>
  <c r="F16" i="1"/>
  <c r="D17" i="1"/>
  <c r="D19" i="1"/>
  <c r="C4" i="1"/>
  <c r="F5" i="1"/>
  <c r="F6" i="1"/>
  <c r="F7" i="1"/>
  <c r="F9" i="1"/>
  <c r="E29" i="1"/>
  <c r="C10" i="1"/>
  <c r="F11" i="1"/>
  <c r="F14" i="1"/>
  <c r="C15" i="1"/>
  <c r="H5" i="1"/>
  <c r="G25" i="1"/>
  <c r="H8" i="1"/>
  <c r="G28" i="1"/>
  <c r="H9" i="1"/>
  <c r="G29" i="1"/>
  <c r="H14" i="1"/>
  <c r="J5" i="1"/>
  <c r="J9" i="1"/>
  <c r="J13" i="1"/>
  <c r="J14" i="1"/>
  <c r="D34" i="1"/>
  <c r="J17" i="1"/>
  <c r="L5" i="1"/>
  <c r="K25" i="1"/>
  <c r="L7" i="1"/>
  <c r="K27" i="1"/>
  <c r="L9" i="1"/>
  <c r="L12" i="1"/>
  <c r="L13" i="1"/>
  <c r="K33" i="1"/>
  <c r="L14" i="1"/>
  <c r="L17" i="1"/>
  <c r="N5" i="1"/>
  <c r="M25" i="1"/>
  <c r="N7" i="1"/>
  <c r="N9" i="1"/>
  <c r="N12" i="1"/>
  <c r="M32" i="1"/>
  <c r="N14" i="1"/>
  <c r="N17" i="1"/>
  <c r="P5" i="1"/>
  <c r="O25" i="1"/>
  <c r="P7" i="1"/>
  <c r="P8" i="1"/>
  <c r="P9" i="1"/>
  <c r="O29" i="1"/>
  <c r="P12" i="1"/>
  <c r="P14" i="1"/>
  <c r="P17" i="1"/>
  <c r="K37" i="1"/>
  <c r="I34" i="1"/>
  <c r="K34" i="1"/>
  <c r="M34" i="1"/>
  <c r="I33" i="1"/>
  <c r="O32" i="1"/>
  <c r="E34" i="1"/>
  <c r="G31" i="1"/>
  <c r="E31" i="1"/>
  <c r="I29" i="1"/>
  <c r="K29" i="1"/>
  <c r="M29" i="1"/>
  <c r="O28" i="1"/>
  <c r="M27" i="1"/>
  <c r="O27" i="1"/>
  <c r="G26" i="1"/>
  <c r="E26" i="1"/>
  <c r="I25" i="1"/>
  <c r="E25" i="1"/>
  <c r="C15" i="8"/>
  <c r="D17" i="8"/>
  <c r="H41" i="8"/>
  <c r="E41" i="8"/>
  <c r="D16" i="8"/>
  <c r="H40" i="8"/>
  <c r="G40" i="8"/>
  <c r="F40" i="8"/>
  <c r="C10" i="8"/>
  <c r="D12" i="8"/>
  <c r="D13" i="8"/>
  <c r="J13" i="8"/>
  <c r="I35" i="8"/>
  <c r="D14" i="8"/>
  <c r="H35" i="8"/>
  <c r="G34" i="8"/>
  <c r="F35" i="8"/>
  <c r="F36" i="8"/>
  <c r="D11" i="8"/>
  <c r="J11" i="8"/>
  <c r="I33" i="8"/>
  <c r="E33" i="8"/>
  <c r="D35" i="8"/>
  <c r="D5" i="8"/>
  <c r="C4" i="8"/>
  <c r="D6" i="8"/>
  <c r="J6" i="8"/>
  <c r="D7" i="8"/>
  <c r="D8" i="8"/>
  <c r="J8" i="8"/>
  <c r="D9" i="8"/>
  <c r="I29" i="8"/>
  <c r="H29" i="8"/>
  <c r="G29" i="8"/>
  <c r="F25" i="8"/>
  <c r="E25" i="8"/>
  <c r="D25" i="8"/>
  <c r="N5" i="8"/>
  <c r="L5" i="8"/>
  <c r="J5" i="8"/>
  <c r="H5" i="8"/>
  <c r="F5" i="8"/>
  <c r="P5" i="8"/>
  <c r="F6" i="8"/>
  <c r="H6" i="8"/>
  <c r="L6" i="8"/>
  <c r="N6" i="8"/>
  <c r="P6" i="8"/>
  <c r="F7" i="8"/>
  <c r="H7" i="8"/>
  <c r="J7" i="8"/>
  <c r="L7" i="8"/>
  <c r="N7" i="8"/>
  <c r="P7" i="8"/>
  <c r="F8" i="8"/>
  <c r="H8" i="8"/>
  <c r="L8" i="8"/>
  <c r="N8" i="8"/>
  <c r="P8" i="8"/>
  <c r="F9" i="8"/>
  <c r="H9" i="8"/>
  <c r="J9" i="8"/>
  <c r="L9" i="8"/>
  <c r="N9" i="8"/>
  <c r="P9" i="8"/>
  <c r="L11" i="8"/>
  <c r="N11" i="8"/>
  <c r="F12" i="8"/>
  <c r="H12" i="8"/>
  <c r="J12" i="8"/>
  <c r="L12" i="8"/>
  <c r="N12" i="8"/>
  <c r="P12" i="8"/>
  <c r="F13" i="8"/>
  <c r="H13" i="8"/>
  <c r="L13" i="8"/>
  <c r="N13" i="8"/>
  <c r="P13" i="8"/>
  <c r="F14" i="8"/>
  <c r="H14" i="8"/>
  <c r="J14" i="8"/>
  <c r="L14" i="8"/>
  <c r="N14" i="8"/>
  <c r="P14" i="8"/>
  <c r="F16" i="8"/>
  <c r="H16" i="8"/>
  <c r="L16" i="8"/>
  <c r="N16" i="8"/>
  <c r="P16" i="8"/>
  <c r="H17" i="8"/>
  <c r="H27" i="8"/>
  <c r="G26" i="8"/>
  <c r="G25" i="8"/>
  <c r="F29" i="8"/>
  <c r="E28" i="8"/>
  <c r="D27" i="8"/>
  <c r="O37" i="1"/>
  <c r="K36" i="1"/>
  <c r="E29" i="8"/>
  <c r="G28" i="8"/>
  <c r="H36" i="8"/>
  <c r="F34" i="8"/>
  <c r="E34" i="8"/>
  <c r="H33" i="8"/>
  <c r="D34" i="8"/>
  <c r="F41" i="8"/>
  <c r="D29" i="1"/>
  <c r="G36" i="1"/>
  <c r="L17" i="8"/>
  <c r="L18" i="8"/>
  <c r="H11" i="8"/>
  <c r="H18" i="8"/>
  <c r="D28" i="8"/>
  <c r="E27" i="8"/>
  <c r="F27" i="8"/>
  <c r="G27" i="8"/>
  <c r="H26" i="8"/>
  <c r="I28" i="8"/>
  <c r="I26" i="8"/>
  <c r="D33" i="8"/>
  <c r="F33" i="8"/>
  <c r="E35" i="8"/>
  <c r="G36" i="8"/>
  <c r="H34" i="8"/>
  <c r="D40" i="8"/>
  <c r="E27" i="1"/>
  <c r="P13" i="1"/>
  <c r="O33" i="1"/>
  <c r="N8" i="1"/>
  <c r="M28" i="1"/>
  <c r="F17" i="1"/>
  <c r="E37" i="1"/>
  <c r="H17" i="1"/>
  <c r="G37" i="1"/>
  <c r="F12" i="1"/>
  <c r="H12" i="1"/>
  <c r="G32" i="1"/>
  <c r="J12" i="1"/>
  <c r="I32" i="1"/>
  <c r="H7" i="1"/>
  <c r="G27" i="1"/>
  <c r="J7" i="1"/>
  <c r="I27" i="1"/>
  <c r="I27" i="8"/>
  <c r="G41" i="8"/>
  <c r="F17" i="8"/>
  <c r="N17" i="8"/>
  <c r="N18" i="8"/>
  <c r="P17" i="8"/>
  <c r="D29" i="8"/>
  <c r="F28" i="8"/>
  <c r="H28" i="8"/>
  <c r="E36" i="1"/>
  <c r="I37" i="1"/>
  <c r="J17" i="8"/>
  <c r="P11" i="8"/>
  <c r="P18" i="8"/>
  <c r="F11" i="8"/>
  <c r="F18" i="8"/>
  <c r="D26" i="8"/>
  <c r="E26" i="8"/>
  <c r="F26" i="8"/>
  <c r="H25" i="8"/>
  <c r="I25" i="8"/>
  <c r="D36" i="8"/>
  <c r="G33" i="8"/>
  <c r="E36" i="8"/>
  <c r="G35" i="8"/>
  <c r="I36" i="8"/>
  <c r="I34" i="8"/>
  <c r="D41" i="8"/>
  <c r="I40" i="8"/>
  <c r="E40" i="8"/>
  <c r="J16" i="8"/>
  <c r="J18" i="8"/>
  <c r="I41" i="8"/>
  <c r="M37" i="1"/>
  <c r="N13" i="1"/>
  <c r="L8" i="1"/>
  <c r="K28" i="1"/>
  <c r="J8" i="1"/>
  <c r="I28" i="1"/>
  <c r="H13" i="1"/>
  <c r="G33" i="1"/>
  <c r="G34" i="1"/>
  <c r="O34" i="1"/>
  <c r="M33" i="1"/>
  <c r="K32" i="1"/>
  <c r="E33" i="1"/>
  <c r="D25" i="1"/>
  <c r="P16" i="1"/>
  <c r="O36" i="1"/>
  <c r="P11" i="1"/>
  <c r="O31" i="1"/>
  <c r="P6" i="1"/>
  <c r="O26" i="1"/>
  <c r="N16" i="1"/>
  <c r="M36" i="1"/>
  <c r="N11" i="1"/>
  <c r="M31" i="1"/>
  <c r="N6" i="1"/>
  <c r="L16" i="1"/>
  <c r="L11" i="1"/>
  <c r="K31" i="1"/>
  <c r="L6" i="1"/>
  <c r="K26" i="1"/>
  <c r="J16" i="1"/>
  <c r="I36" i="1"/>
  <c r="J11" i="1"/>
  <c r="J6" i="1"/>
  <c r="I26" i="1"/>
  <c r="H16" i="1"/>
  <c r="D36" i="1"/>
  <c r="D31" i="1"/>
  <c r="I31" i="1"/>
  <c r="F18" i="1"/>
  <c r="D26" i="1"/>
  <c r="C24" i="1"/>
  <c r="D27" i="1"/>
  <c r="H18" i="1"/>
  <c r="D37" i="1"/>
  <c r="C35" i="1"/>
  <c r="D28" i="1"/>
  <c r="M26" i="1"/>
  <c r="N18" i="1"/>
  <c r="D32" i="1"/>
  <c r="P18" i="1"/>
  <c r="B19" i="8"/>
  <c r="L18" i="1"/>
  <c r="C30" i="1"/>
  <c r="E32" i="1"/>
  <c r="J18" i="1"/>
  <c r="D33" i="1"/>
  <c r="B19" i="1"/>
</calcChain>
</file>

<file path=xl/sharedStrings.xml><?xml version="1.0" encoding="utf-8"?>
<sst xmlns="http://schemas.openxmlformats.org/spreadsheetml/2006/main" count="176" uniqueCount="91">
  <si>
    <t>Performance</t>
  </si>
  <si>
    <t>Cost</t>
  </si>
  <si>
    <t>Criteria</t>
  </si>
  <si>
    <t>Wt.</t>
  </si>
  <si>
    <t>Alt 1</t>
  </si>
  <si>
    <t>Alt 2</t>
  </si>
  <si>
    <t>Alt 3</t>
  </si>
  <si>
    <t>Alt 4</t>
  </si>
  <si>
    <t>Alt 5</t>
  </si>
  <si>
    <t>Sc</t>
  </si>
  <si>
    <t>WtXSc</t>
  </si>
  <si>
    <t>Status Quo</t>
  </si>
  <si>
    <t>Simulation</t>
  </si>
  <si>
    <t>CD-ROM</t>
  </si>
  <si>
    <t>DVD</t>
  </si>
  <si>
    <t>Vizual Edge</t>
  </si>
  <si>
    <t>Alt 6</t>
  </si>
  <si>
    <t>Convenience</t>
  </si>
  <si>
    <t>Fidelity of Images</t>
  </si>
  <si>
    <t>Duration Control</t>
  </si>
  <si>
    <t>Verification</t>
  </si>
  <si>
    <t>Feedback</t>
  </si>
  <si>
    <t>Product Production Cost</t>
  </si>
  <si>
    <t>Process Cost</t>
  </si>
  <si>
    <t>Shipping Cost</t>
  </si>
  <si>
    <t>Controllability</t>
  </si>
  <si>
    <t>Schedule</t>
  </si>
  <si>
    <t>Autonomy</t>
  </si>
  <si>
    <t>Updateability</t>
  </si>
  <si>
    <t>Sensitivity values</t>
  </si>
  <si>
    <t>m=</t>
  </si>
  <si>
    <t>Alternative Rating</t>
  </si>
  <si>
    <t>Norm Sub Criteria Weights</t>
  </si>
  <si>
    <t>Norm. Criteria Weights</t>
  </si>
  <si>
    <t xml:space="preserve">   Convenience</t>
  </si>
  <si>
    <t xml:space="preserve">   Fidelity of Images</t>
  </si>
  <si>
    <t xml:space="preserve">   Duration Control</t>
  </si>
  <si>
    <t xml:space="preserve">   Verification</t>
  </si>
  <si>
    <t xml:space="preserve">   Feedback</t>
  </si>
  <si>
    <t xml:space="preserve">   Product Production Cost</t>
  </si>
  <si>
    <t xml:space="preserve">   Shipping Cost</t>
  </si>
  <si>
    <t xml:space="preserve">   Process Cost</t>
  </si>
  <si>
    <t xml:space="preserve">   Controllability</t>
  </si>
  <si>
    <t xml:space="preserve">   Autonomy</t>
  </si>
  <si>
    <t xml:space="preserve">   Updateability</t>
  </si>
  <si>
    <t>CW(1)</t>
  </si>
  <si>
    <t>CW(2)</t>
  </si>
  <si>
    <t>CW(3)</t>
  </si>
  <si>
    <t>Wt(1,1)</t>
  </si>
  <si>
    <t>Wt(1,2)</t>
  </si>
  <si>
    <t>Wt(1,3)</t>
  </si>
  <si>
    <t>Wt(1,4)</t>
  </si>
  <si>
    <t>Wt(1,5)</t>
  </si>
  <si>
    <t>Wt(2,1)</t>
  </si>
  <si>
    <t>Wt(2,2)</t>
  </si>
  <si>
    <t>Wt(2,3)</t>
  </si>
  <si>
    <t>Wt(2,4)</t>
  </si>
  <si>
    <t>Wt(3,1)</t>
  </si>
  <si>
    <t>Wt(3,2)</t>
  </si>
  <si>
    <t>S(l,i,j) S(1,i,1)</t>
  </si>
  <si>
    <t>S(l,i,j) S(1,i,2)</t>
  </si>
  <si>
    <t>S(l,i,j) S(1,i,3)</t>
  </si>
  <si>
    <t>S(l,i,j) S(1,i,4)</t>
  </si>
  <si>
    <t>S(l,i,j) S(1,i,5)</t>
  </si>
  <si>
    <t>S(l,i,j) S(1,i,6)</t>
  </si>
  <si>
    <t>S(l,i,j) S(2,i,1)</t>
  </si>
  <si>
    <t>S(l,i,j) S(2,i,2)</t>
  </si>
  <si>
    <t>S(l,i,j) S(2,i,3)</t>
  </si>
  <si>
    <t>S(l,i,j) S(2,i,4)</t>
  </si>
  <si>
    <t>S(l,i,j) S(2,i,5)</t>
  </si>
  <si>
    <t>S(l,i,j) S(2,i,6)</t>
  </si>
  <si>
    <t>S(l,i,j) S(3,i,1)</t>
  </si>
  <si>
    <t>S(l,i,j) S(3,i,2)</t>
  </si>
  <si>
    <t>S(l,i,j) S(3,i,3)</t>
  </si>
  <si>
    <t>S(l,i,j) S(3,i,4)</t>
  </si>
  <si>
    <t>S(l,i,j) S(3,i,5)</t>
  </si>
  <si>
    <t>S(l,i,j) S(3,i,6)</t>
  </si>
  <si>
    <t>This worksheet is not necessary it is just included as a check</t>
  </si>
  <si>
    <t>Interaction of subcriteria weights and scores AND criteria weights and scores</t>
  </si>
  <si>
    <t>Interaction Semirelative sensitivity values for PI5 =sum of all products/m October 11, 2006</t>
  </si>
  <si>
    <t>Semirelative sensitivity values for PI5 = the hierarchical sum of all products/m October 11, 2006</t>
  </si>
  <si>
    <t>This file resides at http://www.sie.arizona.edu/sysengr/sie554/SpinCoach.xls</t>
  </si>
  <si>
    <t>PI5=</t>
  </si>
  <si>
    <t>Tradeoff study for the Spin Coach using a Sum Combining Function and semirelative sensitivity functions with number of alternatives,</t>
  </si>
  <si>
    <t>Web site</t>
  </si>
  <si>
    <t>Alt 1 Status Quo</t>
  </si>
  <si>
    <t>Alt 2 Simulation</t>
  </si>
  <si>
    <t>Alt 3 CD-ROM</t>
  </si>
  <si>
    <t>Alt 4 DVD</t>
  </si>
  <si>
    <t>Alt 5 Web site</t>
  </si>
  <si>
    <t>Alt 6 Vizual Edge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</si>
</sst>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0" formatCode="0.000"/>
  </numFmts>
  <fonts count="6" x14ac:knownFonts="1">
    <font>
      <sz val="10"/>
      <name val="Arial"/>
    </font>
    <font>
      <b/>
      <sz val="10"/>
      <name val="Arial"/>
      <family val="2"/>
    </font>
    <font>
      <sz val="11"/>
      <name val="Times New Roman"/>
      <family val="1"/>
    </font>
    <font>
      <sz val="10"/>
      <name val="Arial"/>
      <family val="2"/>
    </font>
    <font>
      <b/>
      <sz val="11"/>
      <color indexed="10"/>
      <name val="Times New Roman"/>
      <family val="1"/>
    </font>
    <font>
      <b/>
      <sz val="10"/>
      <color indexed="1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5">
    <xf numFmtId="0" fontId="0" fillId="0" borderId="0" xfId="0"/>
    <xf numFmtId="0" fontId="2" fillId="0" borderId="1" xfId="0" applyFont="1" applyBorder="1" applyAlignment="1">
      <alignment horizontal="center" vertical="top" wrapText="1"/>
    </xf>
    <xf numFmtId="0" fontId="0" fillId="0" borderId="1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left" vertical="center" wrapText="1"/>
    </xf>
    <xf numFmtId="0" fontId="1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2" fontId="0" fillId="0" borderId="0" xfId="0" applyNumberFormat="1"/>
    <xf numFmtId="0" fontId="0" fillId="0" borderId="1" xfId="0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0" fontId="1" fillId="0" borderId="2" xfId="0" applyFont="1" applyFill="1" applyBorder="1" applyAlignment="1">
      <alignment horizontal="right" vertical="center" wrapText="1"/>
    </xf>
    <xf numFmtId="170" fontId="3" fillId="0" borderId="1" xfId="0" applyNumberFormat="1" applyFont="1" applyBorder="1" applyAlignment="1">
      <alignment horizontal="center" vertical="center" wrapText="1"/>
    </xf>
    <xf numFmtId="170" fontId="1" fillId="0" borderId="1" xfId="0" applyNumberFormat="1" applyFont="1" applyBorder="1" applyAlignment="1">
      <alignment horizontal="center" vertical="center" wrapText="1"/>
    </xf>
    <xf numFmtId="170" fontId="2" fillId="0" borderId="1" xfId="0" applyNumberFormat="1" applyFont="1" applyBorder="1" applyAlignment="1">
      <alignment horizontal="center" vertical="center" wrapText="1"/>
    </xf>
    <xf numFmtId="170" fontId="0" fillId="0" borderId="1" xfId="0" applyNumberFormat="1" applyBorder="1" applyAlignment="1">
      <alignment horizontal="center" vertical="center"/>
    </xf>
    <xf numFmtId="170" fontId="2" fillId="0" borderId="1" xfId="0" applyNumberFormat="1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Alignment="1">
      <alignment wrapText="1"/>
    </xf>
    <xf numFmtId="170" fontId="0" fillId="0" borderId="0" xfId="0" applyNumberFormat="1"/>
    <xf numFmtId="0" fontId="3" fillId="0" borderId="2" xfId="0" applyFont="1" applyFill="1" applyBorder="1" applyAlignment="1">
      <alignment horizontal="left" vertical="center" wrapText="1"/>
    </xf>
    <xf numFmtId="170" fontId="0" fillId="0" borderId="3" xfId="0" applyNumberFormat="1" applyBorder="1" applyAlignment="1">
      <alignment horizontal="center" vertical="center"/>
    </xf>
    <xf numFmtId="0" fontId="0" fillId="0" borderId="1" xfId="0" applyBorder="1" applyAlignment="1">
      <alignment wrapText="1"/>
    </xf>
    <xf numFmtId="170" fontId="0" fillId="0" borderId="1" xfId="0" applyNumberFormat="1" applyBorder="1"/>
    <xf numFmtId="170" fontId="4" fillId="0" borderId="1" xfId="0" applyNumberFormat="1" applyFont="1" applyBorder="1" applyAlignment="1">
      <alignment horizontal="center" vertical="top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9"/>
  <sheetViews>
    <sheetView tabSelected="1" workbookViewId="0">
      <selection activeCell="R10" sqref="R10"/>
    </sheetView>
  </sheetViews>
  <sheetFormatPr defaultRowHeight="13.2" x14ac:dyDescent="0.25"/>
  <cols>
    <col min="1" max="1" width="17.44140625" customWidth="1"/>
    <col min="2" max="2" width="4.44140625" customWidth="1"/>
    <col min="3" max="3" width="8.33203125" customWidth="1"/>
    <col min="4" max="4" width="9.6640625" customWidth="1"/>
    <col min="5" max="5" width="5.88671875" customWidth="1"/>
    <col min="6" max="6" width="7" customWidth="1"/>
    <col min="7" max="7" width="6" customWidth="1"/>
    <col min="8" max="8" width="8" customWidth="1"/>
    <col min="9" max="9" width="6" customWidth="1"/>
    <col min="10" max="10" width="7.5546875" customWidth="1"/>
    <col min="11" max="11" width="5.88671875" customWidth="1"/>
    <col min="12" max="12" width="6.6640625" customWidth="1"/>
    <col min="13" max="13" width="6" customWidth="1"/>
    <col min="14" max="14" width="7.6640625" customWidth="1"/>
    <col min="15" max="15" width="5.5546875" customWidth="1"/>
    <col min="16" max="16" width="7" customWidth="1"/>
    <col min="18" max="18" width="21.5546875" customWidth="1"/>
    <col min="20" max="20" width="27.109375" customWidth="1"/>
    <col min="21" max="21" width="9.33203125" customWidth="1"/>
    <col min="22" max="22" width="27.109375" customWidth="1"/>
    <col min="24" max="24" width="27.44140625" customWidth="1"/>
  </cols>
  <sheetData>
    <row r="1" spans="1:16" x14ac:dyDescent="0.25">
      <c r="A1" t="s">
        <v>83</v>
      </c>
      <c r="O1" s="23" t="s">
        <v>30</v>
      </c>
      <c r="P1" s="24">
        <v>6</v>
      </c>
    </row>
    <row r="2" spans="1:16" ht="39.6" x14ac:dyDescent="0.25">
      <c r="A2" s="11" t="s">
        <v>2</v>
      </c>
      <c r="B2" s="15" t="s">
        <v>3</v>
      </c>
      <c r="C2" s="15" t="s">
        <v>33</v>
      </c>
      <c r="D2" s="15" t="s">
        <v>32</v>
      </c>
      <c r="E2" s="33" t="s">
        <v>85</v>
      </c>
      <c r="F2" s="34"/>
      <c r="G2" s="33" t="s">
        <v>86</v>
      </c>
      <c r="H2" s="34"/>
      <c r="I2" s="33" t="s">
        <v>87</v>
      </c>
      <c r="J2" s="34"/>
      <c r="K2" s="33" t="s">
        <v>88</v>
      </c>
      <c r="L2" s="34"/>
      <c r="M2" s="33" t="s">
        <v>89</v>
      </c>
      <c r="N2" s="34"/>
      <c r="O2" s="33" t="s">
        <v>90</v>
      </c>
      <c r="P2" s="34"/>
    </row>
    <row r="3" spans="1:16" x14ac:dyDescent="0.25">
      <c r="A3" s="11"/>
      <c r="B3" s="2"/>
      <c r="C3" s="2"/>
      <c r="D3" s="2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</row>
    <row r="4" spans="1:16" ht="13.8" x14ac:dyDescent="0.25">
      <c r="A4" s="12" t="s">
        <v>0</v>
      </c>
      <c r="B4" s="1">
        <v>7</v>
      </c>
      <c r="C4" s="3">
        <f>B4/(B4+B10+B15)</f>
        <v>0.35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 x14ac:dyDescent="0.25">
      <c r="A5" s="13" t="s">
        <v>34</v>
      </c>
      <c r="B5" s="4">
        <v>8</v>
      </c>
      <c r="C5" s="4"/>
      <c r="D5" s="3">
        <f>B5/(B5+B6+B7+B8+B9)</f>
        <v>0.20512820512820512</v>
      </c>
      <c r="E5" s="7">
        <v>0.2</v>
      </c>
      <c r="F5" s="8">
        <f>D5*E5</f>
        <v>4.1025641025641026E-2</v>
      </c>
      <c r="G5" s="7">
        <v>0.7</v>
      </c>
      <c r="H5" s="8">
        <f>D5*G5</f>
        <v>0.14358974358974358</v>
      </c>
      <c r="I5" s="7">
        <v>0.7</v>
      </c>
      <c r="J5" s="8">
        <f>D5*I5</f>
        <v>0.14358974358974358</v>
      </c>
      <c r="K5" s="7">
        <v>0.7</v>
      </c>
      <c r="L5" s="8">
        <f>D5*K5</f>
        <v>0.14358974358974358</v>
      </c>
      <c r="M5" s="7">
        <v>0.8</v>
      </c>
      <c r="N5" s="8">
        <f>D5*M5</f>
        <v>0.1641025641025641</v>
      </c>
      <c r="O5" s="7">
        <v>0.7</v>
      </c>
      <c r="P5" s="8">
        <f>D5*O5</f>
        <v>0.14358974358974358</v>
      </c>
    </row>
    <row r="6" spans="1:16" ht="14.25" customHeight="1" x14ac:dyDescent="0.25">
      <c r="A6" s="13" t="s">
        <v>35</v>
      </c>
      <c r="B6" s="4">
        <v>6</v>
      </c>
      <c r="C6" s="4"/>
      <c r="D6" s="3">
        <f>B6/(B5+B6+B7+B8+B9)</f>
        <v>0.15384615384615385</v>
      </c>
      <c r="E6" s="7">
        <v>1</v>
      </c>
      <c r="F6" s="8">
        <f>D6*E6</f>
        <v>0.15384615384615385</v>
      </c>
      <c r="G6" s="7">
        <v>0.2</v>
      </c>
      <c r="H6" s="8">
        <f>D6*G6</f>
        <v>3.0769230769230771E-2</v>
      </c>
      <c r="I6" s="7">
        <v>0.6</v>
      </c>
      <c r="J6" s="8">
        <f>D6*I6</f>
        <v>9.2307692307692313E-2</v>
      </c>
      <c r="K6" s="7">
        <v>0.6</v>
      </c>
      <c r="L6" s="8">
        <f>D6*K6</f>
        <v>9.2307692307692313E-2</v>
      </c>
      <c r="M6" s="7">
        <v>0.6</v>
      </c>
      <c r="N6" s="8">
        <f>D6*M6</f>
        <v>9.2307692307692313E-2</v>
      </c>
      <c r="O6" s="7">
        <v>0.6</v>
      </c>
      <c r="P6" s="8">
        <f>D6*O6</f>
        <v>9.2307692307692313E-2</v>
      </c>
    </row>
    <row r="7" spans="1:16" ht="16.5" customHeight="1" x14ac:dyDescent="0.25">
      <c r="A7" s="13" t="s">
        <v>36</v>
      </c>
      <c r="B7" s="4">
        <v>5</v>
      </c>
      <c r="C7" s="4"/>
      <c r="D7" s="3">
        <f>B7/(B5+B6+B7+B8+B9)</f>
        <v>0.12820512820512819</v>
      </c>
      <c r="E7" s="7">
        <v>0</v>
      </c>
      <c r="F7" s="8">
        <f>D7*E7</f>
        <v>0</v>
      </c>
      <c r="G7" s="7">
        <v>1</v>
      </c>
      <c r="H7" s="8">
        <f>D7*G7</f>
        <v>0.12820512820512819</v>
      </c>
      <c r="I7" s="7">
        <v>1</v>
      </c>
      <c r="J7" s="8">
        <f>D7*I7</f>
        <v>0.12820512820512819</v>
      </c>
      <c r="K7" s="7">
        <v>0.9</v>
      </c>
      <c r="L7" s="8">
        <f>D7*K7</f>
        <v>0.11538461538461538</v>
      </c>
      <c r="M7" s="7">
        <v>1</v>
      </c>
      <c r="N7" s="8">
        <f>D7*M7</f>
        <v>0.12820512820512819</v>
      </c>
      <c r="O7" s="7">
        <v>1</v>
      </c>
      <c r="P7" s="8">
        <f>D7*O7</f>
        <v>0.12820512820512819</v>
      </c>
    </row>
    <row r="8" spans="1:16" ht="17.25" customHeight="1" x14ac:dyDescent="0.25">
      <c r="A8" s="13" t="s">
        <v>37</v>
      </c>
      <c r="B8" s="4">
        <v>10</v>
      </c>
      <c r="C8" s="4"/>
      <c r="D8" s="3">
        <f>B8/(B5+B6+B7+B8+B9)</f>
        <v>0.25641025641025639</v>
      </c>
      <c r="E8" s="7">
        <v>0.2</v>
      </c>
      <c r="F8" s="8">
        <f>D8*E8</f>
        <v>5.128205128205128E-2</v>
      </c>
      <c r="G8" s="7">
        <v>0.8</v>
      </c>
      <c r="H8" s="8">
        <f>D8*G8</f>
        <v>0.20512820512820512</v>
      </c>
      <c r="I8" s="7">
        <v>0.8</v>
      </c>
      <c r="J8" s="8">
        <f>D8*I8</f>
        <v>0.20512820512820512</v>
      </c>
      <c r="K8" s="7">
        <v>0.1</v>
      </c>
      <c r="L8" s="8">
        <f>D8*K8</f>
        <v>2.564102564102564E-2</v>
      </c>
      <c r="M8" s="7">
        <v>0.8</v>
      </c>
      <c r="N8" s="8">
        <f>D8*M8</f>
        <v>0.20512820512820512</v>
      </c>
      <c r="O8" s="7">
        <v>0.8</v>
      </c>
      <c r="P8" s="8">
        <f>D8*O8</f>
        <v>0.20512820512820512</v>
      </c>
    </row>
    <row r="9" spans="1:16" ht="17.25" customHeight="1" x14ac:dyDescent="0.25">
      <c r="A9" s="13" t="s">
        <v>38</v>
      </c>
      <c r="B9" s="4">
        <v>10</v>
      </c>
      <c r="C9" s="4"/>
      <c r="D9" s="3">
        <f>B9/(B5+B6+B7+B8+B9)</f>
        <v>0.25641025641025639</v>
      </c>
      <c r="E9" s="7">
        <v>1</v>
      </c>
      <c r="F9" s="8">
        <f>D9*E9</f>
        <v>0.25641025641025639</v>
      </c>
      <c r="G9" s="7">
        <v>1</v>
      </c>
      <c r="H9" s="8">
        <f>D9*G9</f>
        <v>0.25641025641025639</v>
      </c>
      <c r="I9" s="7">
        <v>1</v>
      </c>
      <c r="J9" s="8">
        <f>D9*I9</f>
        <v>0.25641025641025639</v>
      </c>
      <c r="K9" s="7">
        <v>1</v>
      </c>
      <c r="L9" s="8">
        <f>D9*K9</f>
        <v>0.25641025641025639</v>
      </c>
      <c r="M9" s="7">
        <v>1</v>
      </c>
      <c r="N9" s="8">
        <f>D9*M9</f>
        <v>0.25641025641025639</v>
      </c>
      <c r="O9" s="7">
        <v>1</v>
      </c>
      <c r="P9" s="8">
        <f>D9*O9</f>
        <v>0.25641025641025639</v>
      </c>
    </row>
    <row r="10" spans="1:16" ht="17.25" customHeight="1" x14ac:dyDescent="0.25">
      <c r="A10" s="12" t="s">
        <v>1</v>
      </c>
      <c r="B10" s="5">
        <v>4</v>
      </c>
      <c r="C10" s="3">
        <f>B10/(B4+B10+B15)</f>
        <v>0.2</v>
      </c>
      <c r="E10" s="9"/>
      <c r="F10" s="9"/>
      <c r="G10" s="9"/>
      <c r="H10" s="8"/>
      <c r="I10" s="9"/>
      <c r="J10" s="8"/>
      <c r="K10" s="9"/>
      <c r="L10" s="8"/>
      <c r="M10" s="9"/>
      <c r="N10" s="8"/>
      <c r="O10" s="9"/>
      <c r="P10" s="8"/>
    </row>
    <row r="11" spans="1:16" ht="26.4" x14ac:dyDescent="0.25">
      <c r="A11" s="13" t="s">
        <v>39</v>
      </c>
      <c r="B11" s="4">
        <v>6</v>
      </c>
      <c r="C11" s="4"/>
      <c r="D11" s="3">
        <f>B11/(B11+B12+B13+B14)</f>
        <v>0.3</v>
      </c>
      <c r="E11" s="7">
        <v>1</v>
      </c>
      <c r="F11" s="8">
        <f>D11*E11</f>
        <v>0.3</v>
      </c>
      <c r="G11" s="7">
        <v>0.5</v>
      </c>
      <c r="H11" s="8">
        <f>D11*G11</f>
        <v>0.15</v>
      </c>
      <c r="I11" s="7">
        <v>0.5</v>
      </c>
      <c r="J11" s="8">
        <f>D11*I11</f>
        <v>0.15</v>
      </c>
      <c r="K11" s="7">
        <v>0.5</v>
      </c>
      <c r="L11" s="8">
        <f>D11*K11</f>
        <v>0.15</v>
      </c>
      <c r="M11" s="7">
        <v>0.5</v>
      </c>
      <c r="N11" s="8">
        <f>D11*M11</f>
        <v>0.15</v>
      </c>
      <c r="O11" s="7">
        <v>0.5</v>
      </c>
      <c r="P11" s="8">
        <f>D11*O11</f>
        <v>0.15</v>
      </c>
    </row>
    <row r="12" spans="1:16" ht="17.25" customHeight="1" x14ac:dyDescent="0.25">
      <c r="A12" s="13" t="s">
        <v>40</v>
      </c>
      <c r="B12" s="4">
        <v>5</v>
      </c>
      <c r="C12" s="4"/>
      <c r="D12" s="3">
        <f>B12/(B11+B12+B13+B14)</f>
        <v>0.25</v>
      </c>
      <c r="E12" s="7">
        <v>1</v>
      </c>
      <c r="F12" s="8">
        <f>D12*E12</f>
        <v>0.25</v>
      </c>
      <c r="G12" s="7">
        <v>0.6</v>
      </c>
      <c r="H12" s="8">
        <f>D12*G12</f>
        <v>0.15</v>
      </c>
      <c r="I12" s="7">
        <v>0.6</v>
      </c>
      <c r="J12" s="8">
        <f>D12*I12</f>
        <v>0.15</v>
      </c>
      <c r="K12" s="7">
        <v>0.6</v>
      </c>
      <c r="L12" s="8">
        <f>D12*K12</f>
        <v>0.15</v>
      </c>
      <c r="M12" s="7">
        <v>0.9</v>
      </c>
      <c r="N12" s="8">
        <f>D12*M12</f>
        <v>0.22500000000000001</v>
      </c>
      <c r="O12" s="7">
        <v>0.9</v>
      </c>
      <c r="P12" s="8">
        <f>D12*O12</f>
        <v>0.22500000000000001</v>
      </c>
    </row>
    <row r="13" spans="1:16" ht="18" customHeight="1" x14ac:dyDescent="0.25">
      <c r="A13" s="13" t="s">
        <v>41</v>
      </c>
      <c r="B13" s="4">
        <v>5</v>
      </c>
      <c r="C13" s="4"/>
      <c r="D13" s="3">
        <f>B13/(B11+B12+B13+B14)</f>
        <v>0.25</v>
      </c>
      <c r="E13" s="7">
        <v>1</v>
      </c>
      <c r="F13" s="8">
        <f>D13*E13</f>
        <v>0.25</v>
      </c>
      <c r="G13" s="7">
        <v>0.5</v>
      </c>
      <c r="H13" s="8">
        <f>D13*G13</f>
        <v>0.125</v>
      </c>
      <c r="I13" s="7">
        <v>0.5</v>
      </c>
      <c r="J13" s="8">
        <f>D13*I13</f>
        <v>0.125</v>
      </c>
      <c r="K13" s="7">
        <v>0.5</v>
      </c>
      <c r="L13" s="8">
        <f>D13*K13</f>
        <v>0.125</v>
      </c>
      <c r="M13" s="7">
        <v>0.5</v>
      </c>
      <c r="N13" s="8">
        <f>D13*M13</f>
        <v>0.125</v>
      </c>
      <c r="O13" s="7">
        <v>0.5</v>
      </c>
      <c r="P13" s="8">
        <f>D13*O13</f>
        <v>0.125</v>
      </c>
    </row>
    <row r="14" spans="1:16" x14ac:dyDescent="0.25">
      <c r="A14" s="13" t="s">
        <v>42</v>
      </c>
      <c r="B14" s="4">
        <v>4</v>
      </c>
      <c r="C14" s="4"/>
      <c r="D14" s="3">
        <f>B14/(B11+B12+B13+B14)</f>
        <v>0.2</v>
      </c>
      <c r="E14" s="7">
        <v>0</v>
      </c>
      <c r="F14" s="8">
        <f>D14*E14</f>
        <v>0</v>
      </c>
      <c r="G14" s="7">
        <v>0.5</v>
      </c>
      <c r="H14" s="8">
        <f>D14*G14</f>
        <v>0.1</v>
      </c>
      <c r="I14" s="7">
        <v>0.9</v>
      </c>
      <c r="J14" s="8">
        <f>D14*I14</f>
        <v>0.18000000000000002</v>
      </c>
      <c r="K14" s="7">
        <v>0.9</v>
      </c>
      <c r="L14" s="8">
        <f>D14*K14</f>
        <v>0.18000000000000002</v>
      </c>
      <c r="M14" s="7">
        <v>0.9</v>
      </c>
      <c r="N14" s="8">
        <f>D14*M14</f>
        <v>0.18000000000000002</v>
      </c>
      <c r="O14" s="7">
        <v>0.4</v>
      </c>
      <c r="P14" s="8">
        <f>D14*O14</f>
        <v>8.0000000000000016E-2</v>
      </c>
    </row>
    <row r="15" spans="1:16" ht="13.8" x14ac:dyDescent="0.25">
      <c r="A15" s="12" t="s">
        <v>26</v>
      </c>
      <c r="B15" s="5">
        <v>9</v>
      </c>
      <c r="C15" s="3">
        <f>B15/(B4+B10+B15)</f>
        <v>0.45</v>
      </c>
      <c r="E15" s="9"/>
      <c r="F15" s="9"/>
      <c r="G15" s="9"/>
      <c r="H15" s="8"/>
      <c r="I15" s="9"/>
      <c r="J15" s="8"/>
      <c r="K15" s="9"/>
      <c r="L15" s="8"/>
      <c r="M15" s="9"/>
      <c r="N15" s="8"/>
      <c r="O15" s="9"/>
      <c r="P15" s="8"/>
    </row>
    <row r="16" spans="1:16" x14ac:dyDescent="0.25">
      <c r="A16" s="13" t="s">
        <v>43</v>
      </c>
      <c r="B16" s="4">
        <v>10</v>
      </c>
      <c r="C16" s="4"/>
      <c r="D16" s="3">
        <f>B16/(B16+B17)</f>
        <v>0.66666666666666663</v>
      </c>
      <c r="E16" s="7">
        <v>0.9</v>
      </c>
      <c r="F16" s="8">
        <f>D16*E16</f>
        <v>0.6</v>
      </c>
      <c r="G16" s="7">
        <v>0.5</v>
      </c>
      <c r="H16" s="8">
        <f>D16*G16</f>
        <v>0.33333333333333331</v>
      </c>
      <c r="I16" s="7">
        <v>0.9</v>
      </c>
      <c r="J16" s="8">
        <f>D16*I16</f>
        <v>0.6</v>
      </c>
      <c r="K16" s="7">
        <v>0.9</v>
      </c>
      <c r="L16" s="8">
        <f>D16*K16</f>
        <v>0.6</v>
      </c>
      <c r="M16" s="7">
        <v>0.9</v>
      </c>
      <c r="N16" s="8">
        <f>D16*M16</f>
        <v>0.6</v>
      </c>
      <c r="O16" s="7">
        <v>0.1</v>
      </c>
      <c r="P16" s="8">
        <f>D16*O16</f>
        <v>6.6666666666666666E-2</v>
      </c>
    </row>
    <row r="17" spans="1:16" x14ac:dyDescent="0.25">
      <c r="A17" s="13" t="s">
        <v>44</v>
      </c>
      <c r="B17" s="4">
        <v>5</v>
      </c>
      <c r="C17" s="4"/>
      <c r="D17" s="3">
        <f>B17/(B16+B17)</f>
        <v>0.33333333333333331</v>
      </c>
      <c r="E17" s="7">
        <v>0.1</v>
      </c>
      <c r="F17" s="8">
        <f>D17*E17</f>
        <v>3.3333333333333333E-2</v>
      </c>
      <c r="G17" s="7">
        <v>0.5</v>
      </c>
      <c r="H17" s="8">
        <f>D17*G17</f>
        <v>0.16666666666666666</v>
      </c>
      <c r="I17" s="7">
        <v>0.9</v>
      </c>
      <c r="J17" s="8">
        <f>D17*I17</f>
        <v>0.3</v>
      </c>
      <c r="K17" s="7">
        <v>0.9</v>
      </c>
      <c r="L17" s="8">
        <f>D17*K17</f>
        <v>0.3</v>
      </c>
      <c r="M17" s="7">
        <v>0.9</v>
      </c>
      <c r="N17" s="8">
        <f>D17*M17</f>
        <v>0.3</v>
      </c>
      <c r="O17" s="7">
        <v>0.2</v>
      </c>
      <c r="P17" s="8">
        <f>D17*O17</f>
        <v>6.6666666666666666E-2</v>
      </c>
    </row>
    <row r="18" spans="1:16" x14ac:dyDescent="0.25">
      <c r="A18" s="12" t="s">
        <v>31</v>
      </c>
      <c r="B18" s="6"/>
      <c r="C18" s="6"/>
      <c r="D18" s="3"/>
      <c r="E18" s="3"/>
      <c r="F18" s="10">
        <f>$C4*(SUM(F5:F9))+$C10*(SUM(F11:F14))+$C15*(SUM(F16:F17))</f>
        <v>0.62089743589743596</v>
      </c>
      <c r="G18" s="10"/>
      <c r="H18" s="10">
        <f>$C4*(SUM(H5:H9))+$C10*(SUM(H11:H14))+$C15*(SUM(H16:H17))</f>
        <v>0.59743589743589742</v>
      </c>
      <c r="I18" s="10"/>
      <c r="J18" s="32">
        <f>$C4*(SUM(J5:J9))+$C10*(SUM(J11:J14))+$C15*(SUM(J16:J17))</f>
        <v>0.81497435897435888</v>
      </c>
      <c r="K18" s="10"/>
      <c r="L18" s="10">
        <f>$C4*(SUM(L5:L9))+$C10*(SUM(L11:L14))+$C15*(SUM(L16:L17))</f>
        <v>0.7476666666666667</v>
      </c>
      <c r="M18" s="10"/>
      <c r="N18" s="32">
        <f>$C4*(SUM(N5:N9))+$C10*(SUM(N11:N14))+$C15*(SUM(N16:N17))</f>
        <v>0.83715384615384614</v>
      </c>
      <c r="O18" s="10"/>
      <c r="P18" s="10">
        <f>$C4*(SUM(P5:P9))+$C10*(SUM(P11:P14))+$C15*(SUM(P16:P17))</f>
        <v>0.46497435897435896</v>
      </c>
    </row>
    <row r="19" spans="1:16" x14ac:dyDescent="0.25">
      <c r="A19" s="17" t="s">
        <v>82</v>
      </c>
      <c r="B19" s="7">
        <f>(1/$P$1)*(F18+H18+J18+L18+N18+P18)</f>
        <v>0.68051709401709415</v>
      </c>
      <c r="C19" s="16"/>
      <c r="D19" s="14">
        <f>SUM(D5:D17)</f>
        <v>3</v>
      </c>
      <c r="E19" s="14"/>
    </row>
    <row r="21" spans="1:16" x14ac:dyDescent="0.25">
      <c r="A21" t="s">
        <v>80</v>
      </c>
    </row>
    <row r="22" spans="1:16" ht="39.6" x14ac:dyDescent="0.25">
      <c r="A22" s="11" t="s">
        <v>29</v>
      </c>
      <c r="B22" s="11" t="s">
        <v>3</v>
      </c>
      <c r="C22" s="15" t="s">
        <v>33</v>
      </c>
      <c r="D22" s="15" t="s">
        <v>32</v>
      </c>
      <c r="E22" s="33" t="s">
        <v>85</v>
      </c>
      <c r="F22" s="34"/>
      <c r="G22" s="33" t="s">
        <v>86</v>
      </c>
      <c r="H22" s="34"/>
      <c r="I22" s="33" t="s">
        <v>87</v>
      </c>
      <c r="J22" s="34"/>
      <c r="K22" s="33" t="s">
        <v>88</v>
      </c>
      <c r="L22" s="34"/>
      <c r="M22" s="33" t="s">
        <v>89</v>
      </c>
      <c r="N22" s="34"/>
      <c r="O22" s="33" t="s">
        <v>90</v>
      </c>
      <c r="P22" s="34"/>
    </row>
    <row r="23" spans="1:16" x14ac:dyDescent="0.25">
      <c r="A23" s="11"/>
      <c r="B23" s="2"/>
      <c r="C23" s="2"/>
      <c r="D23" s="2"/>
      <c r="E23" s="2" t="s">
        <v>9</v>
      </c>
      <c r="F23" s="2" t="s">
        <v>10</v>
      </c>
      <c r="G23" s="2" t="s">
        <v>9</v>
      </c>
      <c r="H23" s="2" t="s">
        <v>10</v>
      </c>
      <c r="I23" s="2" t="s">
        <v>9</v>
      </c>
      <c r="J23" s="2" t="s">
        <v>10</v>
      </c>
      <c r="K23" s="2" t="s">
        <v>9</v>
      </c>
      <c r="L23" s="2" t="s">
        <v>10</v>
      </c>
      <c r="M23" s="2" t="s">
        <v>9</v>
      </c>
      <c r="N23" s="2" t="s">
        <v>10</v>
      </c>
      <c r="O23" s="2" t="s">
        <v>9</v>
      </c>
      <c r="P23" s="2" t="s">
        <v>10</v>
      </c>
    </row>
    <row r="24" spans="1:16" ht="13.8" x14ac:dyDescent="0.25">
      <c r="A24" s="12" t="s">
        <v>0</v>
      </c>
      <c r="B24" s="22"/>
      <c r="C24" s="22">
        <f>(1/$P$1)*C4*(SUM(F5:F9)+SUM(H5:H9)+SUM(J5:J9)+SUM(L5:L9)+SUM(N5:N9)+SUM(P5:P9))</f>
        <v>0.25651709401709394</v>
      </c>
      <c r="D24" s="18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</row>
    <row r="25" spans="1:16" ht="13.8" x14ac:dyDescent="0.25">
      <c r="A25" s="13" t="s">
        <v>17</v>
      </c>
      <c r="B25" s="18"/>
      <c r="C25" s="22"/>
      <c r="D25" s="22">
        <f>(1/$P$1)*C$4*(SUM(F5+H5+J5+L5+N5+P5))</f>
        <v>4.5470085470085457E-2</v>
      </c>
      <c r="E25" s="22">
        <f>(1/$P$1)*$C$4*F5</f>
        <v>2.3931623931623927E-3</v>
      </c>
      <c r="F25" s="22"/>
      <c r="G25" s="22">
        <f t="shared" ref="G25:O25" si="0">(1/$P$1)*$C$4*H5</f>
        <v>8.3760683760683748E-3</v>
      </c>
      <c r="H25" s="22"/>
      <c r="I25" s="22">
        <f t="shared" si="0"/>
        <v>8.3760683760683748E-3</v>
      </c>
      <c r="J25" s="22"/>
      <c r="K25" s="22">
        <f t="shared" si="0"/>
        <v>8.3760683760683748E-3</v>
      </c>
      <c r="L25" s="22"/>
      <c r="M25" s="22">
        <f t="shared" si="0"/>
        <v>9.5726495726495709E-3</v>
      </c>
      <c r="N25" s="22"/>
      <c r="O25" s="22">
        <f t="shared" si="0"/>
        <v>8.3760683760683748E-3</v>
      </c>
      <c r="P25" s="22"/>
    </row>
    <row r="26" spans="1:16" ht="13.8" x14ac:dyDescent="0.25">
      <c r="A26" s="13" t="s">
        <v>18</v>
      </c>
      <c r="B26" s="18"/>
      <c r="C26" s="22"/>
      <c r="D26" s="22">
        <f>(1/$P$1)*C$4*(SUM(F6+H6+J6+L6+N6+P6))</f>
        <v>3.2307692307692308E-2</v>
      </c>
      <c r="E26" s="22">
        <f>(1/$P$1)*$C$4*F6</f>
        <v>8.9743589743589737E-3</v>
      </c>
      <c r="F26" s="22"/>
      <c r="G26" s="22">
        <f t="shared" ref="G26:O26" si="1">(1/$P$1)*$C$4*H6</f>
        <v>1.7948717948717949E-3</v>
      </c>
      <c r="H26" s="22"/>
      <c r="I26" s="22">
        <f t="shared" si="1"/>
        <v>5.3846153846153844E-3</v>
      </c>
      <c r="J26" s="22"/>
      <c r="K26" s="22">
        <f t="shared" si="1"/>
        <v>5.3846153846153844E-3</v>
      </c>
      <c r="L26" s="22"/>
      <c r="M26" s="22">
        <f t="shared" si="1"/>
        <v>5.3846153846153844E-3</v>
      </c>
      <c r="N26" s="22"/>
      <c r="O26" s="22">
        <f t="shared" si="1"/>
        <v>5.3846153846153844E-3</v>
      </c>
      <c r="P26" s="22"/>
    </row>
    <row r="27" spans="1:16" ht="13.8" x14ac:dyDescent="0.25">
      <c r="A27" s="13" t="s">
        <v>19</v>
      </c>
      <c r="B27" s="18"/>
      <c r="C27" s="22"/>
      <c r="D27" s="22">
        <f>(1/$P$1)*C$4*(SUM(F7+H7+J7+L7+N7+P7))</f>
        <v>3.664529914529914E-2</v>
      </c>
      <c r="E27" s="22">
        <f>(1/$P$1)*$C$4*F7</f>
        <v>0</v>
      </c>
      <c r="F27" s="22"/>
      <c r="G27" s="22">
        <f t="shared" ref="G27:O27" si="2">(1/$P$1)*$C$4*H7</f>
        <v>7.4786324786324772E-3</v>
      </c>
      <c r="H27" s="22"/>
      <c r="I27" s="22">
        <f t="shared" si="2"/>
        <v>7.4786324786324772E-3</v>
      </c>
      <c r="J27" s="22"/>
      <c r="K27" s="22">
        <f t="shared" si="2"/>
        <v>6.7307692307692294E-3</v>
      </c>
      <c r="L27" s="22"/>
      <c r="M27" s="22">
        <f t="shared" si="2"/>
        <v>7.4786324786324772E-3</v>
      </c>
      <c r="N27" s="22"/>
      <c r="O27" s="22">
        <f t="shared" si="2"/>
        <v>7.4786324786324772E-3</v>
      </c>
      <c r="P27" s="19"/>
    </row>
    <row r="28" spans="1:16" ht="13.8" x14ac:dyDescent="0.25">
      <c r="A28" s="13" t="s">
        <v>20</v>
      </c>
      <c r="B28" s="18"/>
      <c r="C28" s="22"/>
      <c r="D28" s="22">
        <f>(1/$P$1)*C$4*(SUM(F8+H8+J8+L8+N8+P8))</f>
        <v>5.2350427350427338E-2</v>
      </c>
      <c r="E28" s="22">
        <f t="shared" ref="E28:O29" si="3">(1/$P$1)*$C$4*F8</f>
        <v>2.9914529914529912E-3</v>
      </c>
      <c r="F28" s="22"/>
      <c r="G28" s="22">
        <f t="shared" si="3"/>
        <v>1.1965811965811965E-2</v>
      </c>
      <c r="H28" s="22"/>
      <c r="I28" s="22">
        <f t="shared" si="3"/>
        <v>1.1965811965811965E-2</v>
      </c>
      <c r="J28" s="22"/>
      <c r="K28" s="22">
        <f t="shared" si="3"/>
        <v>1.4957264957264956E-3</v>
      </c>
      <c r="L28" s="22"/>
      <c r="M28" s="22">
        <f t="shared" si="3"/>
        <v>1.1965811965811965E-2</v>
      </c>
      <c r="N28" s="22"/>
      <c r="O28" s="22">
        <f t="shared" si="3"/>
        <v>1.1965811965811965E-2</v>
      </c>
      <c r="P28" s="22"/>
    </row>
    <row r="29" spans="1:16" ht="13.8" x14ac:dyDescent="0.25">
      <c r="A29" s="13" t="s">
        <v>21</v>
      </c>
      <c r="B29" s="18"/>
      <c r="C29" s="22"/>
      <c r="D29" s="22">
        <f>(1/$P$1)*C$4*(SUM(F9+H9+J9+L9+N9+P9))</f>
        <v>8.974358974358973E-2</v>
      </c>
      <c r="E29" s="22">
        <f t="shared" si="3"/>
        <v>1.4957264957264954E-2</v>
      </c>
      <c r="F29" s="22"/>
      <c r="G29" s="22">
        <f t="shared" si="3"/>
        <v>1.4957264957264954E-2</v>
      </c>
      <c r="H29" s="22"/>
      <c r="I29" s="22">
        <f t="shared" si="3"/>
        <v>1.4957264957264954E-2</v>
      </c>
      <c r="J29" s="22"/>
      <c r="K29" s="22">
        <f t="shared" si="3"/>
        <v>1.4957264957264954E-2</v>
      </c>
      <c r="L29" s="22"/>
      <c r="M29" s="22">
        <f t="shared" si="3"/>
        <v>1.4957264957264954E-2</v>
      </c>
      <c r="N29" s="22"/>
      <c r="O29" s="22">
        <f t="shared" si="3"/>
        <v>1.4957264957264954E-2</v>
      </c>
      <c r="P29" s="19"/>
    </row>
    <row r="30" spans="1:16" ht="13.8" x14ac:dyDescent="0.25">
      <c r="A30" s="12" t="s">
        <v>1</v>
      </c>
      <c r="B30" s="20"/>
      <c r="C30" s="22">
        <f>(1/$P$1)*C10*(SUM(F11:F14)+SUM(H11:H14)+SUM(J11:J14)+SUM(L11:L14)+SUM(N11:N14)+SUM(P11:P14))</f>
        <v>0.1265</v>
      </c>
      <c r="D30" s="22"/>
      <c r="E30" s="22"/>
      <c r="F30" s="20"/>
      <c r="G30" s="18"/>
      <c r="H30" s="19"/>
      <c r="I30" s="18"/>
      <c r="J30" s="19"/>
      <c r="K30" s="18"/>
      <c r="L30" s="19"/>
      <c r="M30" s="18"/>
      <c r="N30" s="19"/>
      <c r="O30" s="18"/>
      <c r="P30" s="19"/>
    </row>
    <row r="31" spans="1:16" ht="26.4" x14ac:dyDescent="0.25">
      <c r="A31" s="13" t="s">
        <v>22</v>
      </c>
      <c r="B31" s="18"/>
      <c r="C31" s="22"/>
      <c r="D31" s="22">
        <f>(1/$P$1)*C$10*(SUM(F11+H11+J11+L11+N11+P11))</f>
        <v>3.5000000000000003E-2</v>
      </c>
      <c r="E31" s="22">
        <f>(1/$P$1)*$C$10*F11</f>
        <v>0.01</v>
      </c>
      <c r="F31" s="22"/>
      <c r="G31" s="22">
        <f t="shared" ref="G31:O31" si="4">(1/$P$1)*$C$10*H11</f>
        <v>5.0000000000000001E-3</v>
      </c>
      <c r="H31" s="22"/>
      <c r="I31" s="22">
        <f t="shared" si="4"/>
        <v>5.0000000000000001E-3</v>
      </c>
      <c r="J31" s="22"/>
      <c r="K31" s="22">
        <f t="shared" si="4"/>
        <v>5.0000000000000001E-3</v>
      </c>
      <c r="L31" s="22"/>
      <c r="M31" s="22">
        <f t="shared" si="4"/>
        <v>5.0000000000000001E-3</v>
      </c>
      <c r="N31" s="22"/>
      <c r="O31" s="22">
        <f t="shared" si="4"/>
        <v>5.0000000000000001E-3</v>
      </c>
      <c r="P31" s="22"/>
    </row>
    <row r="32" spans="1:16" ht="13.8" x14ac:dyDescent="0.25">
      <c r="A32" s="13" t="s">
        <v>24</v>
      </c>
      <c r="B32" s="18"/>
      <c r="C32" s="22"/>
      <c r="D32" s="22">
        <f>(1/$P$1)*C$10*(SUM(F12+H12+J12+L12+N12+P12))</f>
        <v>3.8333333333333337E-2</v>
      </c>
      <c r="E32" s="22">
        <f t="shared" ref="E32:O34" si="5">(1/$P$1)*$C$10*F12</f>
        <v>8.3333333333333332E-3</v>
      </c>
      <c r="F32" s="22"/>
      <c r="G32" s="22">
        <f t="shared" si="5"/>
        <v>5.0000000000000001E-3</v>
      </c>
      <c r="H32" s="22"/>
      <c r="I32" s="22">
        <f t="shared" si="5"/>
        <v>5.0000000000000001E-3</v>
      </c>
      <c r="J32" s="22"/>
      <c r="K32" s="22">
        <f t="shared" si="5"/>
        <v>5.0000000000000001E-3</v>
      </c>
      <c r="L32" s="22"/>
      <c r="M32" s="22">
        <f t="shared" si="5"/>
        <v>7.4999999999999997E-3</v>
      </c>
      <c r="N32" s="22"/>
      <c r="O32" s="22">
        <f t="shared" si="5"/>
        <v>7.4999999999999997E-3</v>
      </c>
      <c r="P32" s="22"/>
    </row>
    <row r="33" spans="1:16" ht="13.8" x14ac:dyDescent="0.25">
      <c r="A33" s="13" t="s">
        <v>23</v>
      </c>
      <c r="B33" s="18"/>
      <c r="C33" s="22"/>
      <c r="D33" s="22">
        <f>(1/$P$1)*C$10*(SUM(F13+H13+J13+L13+N13+P13))</f>
        <v>2.9166666666666667E-2</v>
      </c>
      <c r="E33" s="22">
        <f t="shared" si="5"/>
        <v>8.3333333333333332E-3</v>
      </c>
      <c r="F33" s="22"/>
      <c r="G33" s="22">
        <f t="shared" si="5"/>
        <v>4.1666666666666666E-3</v>
      </c>
      <c r="H33" s="22"/>
      <c r="I33" s="22">
        <f t="shared" si="5"/>
        <v>4.1666666666666666E-3</v>
      </c>
      <c r="J33" s="22"/>
      <c r="K33" s="22">
        <f t="shared" si="5"/>
        <v>4.1666666666666666E-3</v>
      </c>
      <c r="L33" s="22"/>
      <c r="M33" s="22">
        <f t="shared" si="5"/>
        <v>4.1666666666666666E-3</v>
      </c>
      <c r="N33" s="22"/>
      <c r="O33" s="22">
        <f t="shared" si="5"/>
        <v>4.1666666666666666E-3</v>
      </c>
      <c r="P33" s="22"/>
    </row>
    <row r="34" spans="1:16" ht="13.8" x14ac:dyDescent="0.25">
      <c r="A34" s="13" t="s">
        <v>25</v>
      </c>
      <c r="B34" s="18"/>
      <c r="C34" s="22"/>
      <c r="D34" s="22">
        <f>(1/$P$1)*C$10*(SUM(F14+H14+J14+L14+N14+P14))</f>
        <v>2.4000000000000007E-2</v>
      </c>
      <c r="E34" s="22">
        <f t="shared" si="5"/>
        <v>0</v>
      </c>
      <c r="F34" s="22"/>
      <c r="G34" s="22">
        <f t="shared" si="5"/>
        <v>3.3333333333333335E-3</v>
      </c>
      <c r="H34" s="22"/>
      <c r="I34" s="22">
        <f t="shared" si="5"/>
        <v>6.000000000000001E-3</v>
      </c>
      <c r="J34" s="22"/>
      <c r="K34" s="22">
        <f t="shared" si="5"/>
        <v>6.000000000000001E-3</v>
      </c>
      <c r="L34" s="22"/>
      <c r="M34" s="22">
        <f t="shared" si="5"/>
        <v>6.000000000000001E-3</v>
      </c>
      <c r="N34" s="22"/>
      <c r="O34" s="22">
        <f t="shared" si="5"/>
        <v>2.666666666666667E-3</v>
      </c>
      <c r="P34" s="22"/>
    </row>
    <row r="35" spans="1:16" ht="13.8" x14ac:dyDescent="0.25">
      <c r="A35" s="12" t="s">
        <v>26</v>
      </c>
      <c r="B35" s="20"/>
      <c r="C35" s="31">
        <f>(1/$P$1)*C15*(SUM(F16:F17)+SUM(H16:H17)+SUM(J16:J17)+SUM(L16:L17)+SUM(N16:N17)+SUM(P16:P17))</f>
        <v>0.29749999999999999</v>
      </c>
      <c r="D35" s="22"/>
      <c r="E35" s="22"/>
      <c r="F35" s="20"/>
      <c r="G35" s="18"/>
      <c r="H35" s="19"/>
      <c r="I35" s="18"/>
      <c r="J35" s="19"/>
      <c r="K35" s="18"/>
      <c r="L35" s="19"/>
      <c r="M35" s="18"/>
      <c r="N35" s="19"/>
      <c r="O35" s="18"/>
      <c r="P35" s="19"/>
    </row>
    <row r="36" spans="1:16" ht="13.8" x14ac:dyDescent="0.25">
      <c r="A36" s="13" t="s">
        <v>27</v>
      </c>
      <c r="B36" s="18"/>
      <c r="C36" s="18"/>
      <c r="D36" s="31">
        <f>(1/$P$1)*C$15*(SUM(F16+H16+J16+L16+N16+P16))</f>
        <v>0.21000000000000002</v>
      </c>
      <c r="E36" s="31">
        <f>(1/$P$1)*$C$15*F16</f>
        <v>4.4999999999999998E-2</v>
      </c>
      <c r="F36" s="31"/>
      <c r="G36" s="31">
        <f t="shared" ref="G36:O36" si="6">(1/$P$1)*$C$15*H16</f>
        <v>2.4999999999999998E-2</v>
      </c>
      <c r="H36" s="31"/>
      <c r="I36" s="31">
        <f t="shared" si="6"/>
        <v>4.4999999999999998E-2</v>
      </c>
      <c r="J36" s="31"/>
      <c r="K36" s="31">
        <f t="shared" si="6"/>
        <v>4.4999999999999998E-2</v>
      </c>
      <c r="L36" s="31"/>
      <c r="M36" s="31">
        <f t="shared" si="6"/>
        <v>4.4999999999999998E-2</v>
      </c>
      <c r="N36" s="22"/>
      <c r="O36" s="22">
        <f t="shared" si="6"/>
        <v>5.0000000000000001E-3</v>
      </c>
      <c r="P36" s="19"/>
    </row>
    <row r="37" spans="1:16" ht="13.8" x14ac:dyDescent="0.25">
      <c r="A37" s="13" t="s">
        <v>28</v>
      </c>
      <c r="B37" s="18"/>
      <c r="C37" s="18"/>
      <c r="D37" s="22">
        <f>(1/$P$1)*C$15*(SUM(F17+H17+J17+L17+N17+P17))</f>
        <v>8.7500000000000008E-2</v>
      </c>
      <c r="E37" s="22">
        <f>(1/$P$1)*$C$15*F17</f>
        <v>2.5000000000000001E-3</v>
      </c>
      <c r="F37" s="22"/>
      <c r="G37" s="22">
        <f t="shared" ref="G37:O37" si="7">(1/$P$1)*$C$15*H17</f>
        <v>1.2499999999999999E-2</v>
      </c>
      <c r="H37" s="22"/>
      <c r="I37" s="22">
        <f t="shared" si="7"/>
        <v>2.2499999999999999E-2</v>
      </c>
      <c r="J37" s="22"/>
      <c r="K37" s="22">
        <f t="shared" si="7"/>
        <v>2.2499999999999999E-2</v>
      </c>
      <c r="L37" s="22"/>
      <c r="M37" s="22">
        <f t="shared" si="7"/>
        <v>2.2499999999999999E-2</v>
      </c>
      <c r="N37" s="22"/>
      <c r="O37" s="22">
        <f t="shared" si="7"/>
        <v>5.0000000000000001E-3</v>
      </c>
      <c r="P37" s="19"/>
    </row>
    <row r="39" spans="1:16" x14ac:dyDescent="0.25">
      <c r="A39" t="s">
        <v>81</v>
      </c>
    </row>
  </sheetData>
  <mergeCells count="12">
    <mergeCell ref="E22:F22"/>
    <mergeCell ref="G22:H22"/>
    <mergeCell ref="I22:J22"/>
    <mergeCell ref="K22:L22"/>
    <mergeCell ref="M22:N22"/>
    <mergeCell ref="O22:P22"/>
    <mergeCell ref="E2:F2"/>
    <mergeCell ref="G2:H2"/>
    <mergeCell ref="I2:J2"/>
    <mergeCell ref="K2:L2"/>
    <mergeCell ref="M2:N2"/>
    <mergeCell ref="O2:P2"/>
  </mergeCells>
  <phoneticPr fontId="0" type="noConversion"/>
  <pageMargins left="0.75" right="0.75" top="1" bottom="1" header="0.5" footer="0.5"/>
  <pageSetup orientation="landscape" horizontalDpi="4294967293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57"/>
  <sheetViews>
    <sheetView topLeftCell="A24" workbookViewId="0">
      <selection activeCell="J20" sqref="J20"/>
    </sheetView>
  </sheetViews>
  <sheetFormatPr defaultRowHeight="13.2" x14ac:dyDescent="0.25"/>
  <cols>
    <col min="1" max="1" width="17.44140625" customWidth="1"/>
    <col min="2" max="2" width="9.6640625" customWidth="1"/>
    <col min="3" max="3" width="9.33203125" customWidth="1"/>
    <col min="4" max="4" width="10" customWidth="1"/>
    <col min="5" max="5" width="7.5546875" customWidth="1"/>
    <col min="6" max="6" width="8.109375" customWidth="1"/>
    <col min="7" max="7" width="7.109375" customWidth="1"/>
    <col min="8" max="8" width="10.109375" customWidth="1"/>
    <col min="9" max="9" width="7.5546875" customWidth="1"/>
    <col min="10" max="10" width="8.88671875" customWidth="1"/>
    <col min="11" max="11" width="6.44140625" customWidth="1"/>
    <col min="12" max="12" width="7.109375" customWidth="1"/>
    <col min="13" max="13" width="6.5546875" customWidth="1"/>
    <col min="14" max="14" width="6.44140625" customWidth="1"/>
    <col min="15" max="15" width="5.88671875" customWidth="1"/>
    <col min="16" max="16" width="7" customWidth="1"/>
    <col min="18" max="18" width="21.5546875" customWidth="1"/>
    <col min="20" max="20" width="27.109375" customWidth="1"/>
    <col min="21" max="21" width="9.33203125" customWidth="1"/>
    <col min="22" max="22" width="27.109375" customWidth="1"/>
    <col min="24" max="24" width="27.44140625" customWidth="1"/>
  </cols>
  <sheetData>
    <row r="1" spans="1:16" x14ac:dyDescent="0.25">
      <c r="A1" t="s">
        <v>83</v>
      </c>
      <c r="O1" s="23" t="s">
        <v>30</v>
      </c>
      <c r="P1" s="24">
        <v>6</v>
      </c>
    </row>
    <row r="2" spans="1:16" ht="39.6" x14ac:dyDescent="0.25">
      <c r="A2" s="11" t="s">
        <v>2</v>
      </c>
      <c r="B2" s="15" t="s">
        <v>3</v>
      </c>
      <c r="C2" s="15" t="s">
        <v>33</v>
      </c>
      <c r="D2" s="15" t="s">
        <v>32</v>
      </c>
      <c r="E2" s="15" t="s">
        <v>4</v>
      </c>
      <c r="F2" s="15" t="s">
        <v>11</v>
      </c>
      <c r="G2" s="15" t="s">
        <v>5</v>
      </c>
      <c r="H2" s="15" t="s">
        <v>12</v>
      </c>
      <c r="I2" s="15" t="s">
        <v>6</v>
      </c>
      <c r="J2" s="15" t="s">
        <v>13</v>
      </c>
      <c r="K2" s="15" t="s">
        <v>7</v>
      </c>
      <c r="L2" s="15" t="s">
        <v>14</v>
      </c>
      <c r="M2" s="15" t="s">
        <v>8</v>
      </c>
      <c r="N2" s="15" t="s">
        <v>84</v>
      </c>
      <c r="O2" s="15" t="s">
        <v>16</v>
      </c>
      <c r="P2" s="15" t="s">
        <v>15</v>
      </c>
    </row>
    <row r="3" spans="1:16" x14ac:dyDescent="0.25">
      <c r="A3" s="11"/>
      <c r="B3" s="2"/>
      <c r="C3" s="2"/>
      <c r="D3" s="2"/>
      <c r="E3" s="2" t="s">
        <v>9</v>
      </c>
      <c r="F3" s="2" t="s">
        <v>10</v>
      </c>
      <c r="G3" s="2" t="s">
        <v>9</v>
      </c>
      <c r="H3" s="2" t="s">
        <v>10</v>
      </c>
      <c r="I3" s="2" t="s">
        <v>9</v>
      </c>
      <c r="J3" s="2" t="s">
        <v>10</v>
      </c>
      <c r="K3" s="2" t="s">
        <v>9</v>
      </c>
      <c r="L3" s="2" t="s">
        <v>10</v>
      </c>
      <c r="M3" s="2" t="s">
        <v>9</v>
      </c>
      <c r="N3" s="2" t="s">
        <v>10</v>
      </c>
      <c r="O3" s="2" t="s">
        <v>9</v>
      </c>
      <c r="P3" s="2" t="s">
        <v>10</v>
      </c>
    </row>
    <row r="4" spans="1:16" ht="13.8" x14ac:dyDescent="0.25">
      <c r="A4" s="12" t="s">
        <v>0</v>
      </c>
      <c r="B4" s="1">
        <v>7</v>
      </c>
      <c r="C4" s="3">
        <f>B4/(B4+B10+B15)</f>
        <v>0.35</v>
      </c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</row>
    <row r="5" spans="1:16" ht="14.25" customHeight="1" x14ac:dyDescent="0.25">
      <c r="A5" s="13" t="s">
        <v>34</v>
      </c>
      <c r="B5" s="4">
        <v>8</v>
      </c>
      <c r="C5" s="4"/>
      <c r="D5" s="3">
        <f>B5/(B5+B6+B7+B8+B9)</f>
        <v>0.20512820512820512</v>
      </c>
      <c r="E5" s="7">
        <v>0.2</v>
      </c>
      <c r="F5" s="8">
        <f>D5*E5</f>
        <v>4.1025641025641026E-2</v>
      </c>
      <c r="G5" s="7">
        <v>0.7</v>
      </c>
      <c r="H5" s="8">
        <f>D5*G5</f>
        <v>0.14358974358974358</v>
      </c>
      <c r="I5" s="7">
        <v>0.7</v>
      </c>
      <c r="J5" s="8">
        <f>D5*I5</f>
        <v>0.14358974358974358</v>
      </c>
      <c r="K5" s="7">
        <v>0.7</v>
      </c>
      <c r="L5" s="8">
        <f>D5*K5</f>
        <v>0.14358974358974358</v>
      </c>
      <c r="M5" s="7">
        <v>0.8</v>
      </c>
      <c r="N5" s="8">
        <f>D5*M5</f>
        <v>0.1641025641025641</v>
      </c>
      <c r="O5" s="7">
        <v>0.7</v>
      </c>
      <c r="P5" s="8">
        <f>D5*O5</f>
        <v>0.14358974358974358</v>
      </c>
    </row>
    <row r="6" spans="1:16" ht="14.25" customHeight="1" x14ac:dyDescent="0.25">
      <c r="A6" s="13" t="s">
        <v>35</v>
      </c>
      <c r="B6" s="4">
        <v>6</v>
      </c>
      <c r="C6" s="4"/>
      <c r="D6" s="3">
        <f>B6/(B5+B6+B7+B8+B9)</f>
        <v>0.15384615384615385</v>
      </c>
      <c r="E6" s="7">
        <v>1</v>
      </c>
      <c r="F6" s="8">
        <f>D6*E6</f>
        <v>0.15384615384615385</v>
      </c>
      <c r="G6" s="7">
        <v>0.2</v>
      </c>
      <c r="H6" s="8">
        <f>D6*G6</f>
        <v>3.0769230769230771E-2</v>
      </c>
      <c r="I6" s="7">
        <v>0.6</v>
      </c>
      <c r="J6" s="8">
        <f>D6*I6</f>
        <v>9.2307692307692313E-2</v>
      </c>
      <c r="K6" s="7">
        <v>0.6</v>
      </c>
      <c r="L6" s="8">
        <f>D6*K6</f>
        <v>9.2307692307692313E-2</v>
      </c>
      <c r="M6" s="7">
        <v>0.6</v>
      </c>
      <c r="N6" s="8">
        <f>D6*M6</f>
        <v>9.2307692307692313E-2</v>
      </c>
      <c r="O6" s="7">
        <v>0.6</v>
      </c>
      <c r="P6" s="8">
        <f>D6*O6</f>
        <v>9.2307692307692313E-2</v>
      </c>
    </row>
    <row r="7" spans="1:16" ht="16.5" customHeight="1" x14ac:dyDescent="0.25">
      <c r="A7" s="13" t="s">
        <v>36</v>
      </c>
      <c r="B7" s="4">
        <v>5</v>
      </c>
      <c r="C7" s="4"/>
      <c r="D7" s="3">
        <f>B7/(B5+B6+B7+B8+B9)</f>
        <v>0.12820512820512819</v>
      </c>
      <c r="E7" s="7">
        <v>0</v>
      </c>
      <c r="F7" s="8">
        <f>D7*E7</f>
        <v>0</v>
      </c>
      <c r="G7" s="7">
        <v>1</v>
      </c>
      <c r="H7" s="8">
        <f>D7*G7</f>
        <v>0.12820512820512819</v>
      </c>
      <c r="I7" s="7">
        <v>1</v>
      </c>
      <c r="J7" s="8">
        <f>D7*I7</f>
        <v>0.12820512820512819</v>
      </c>
      <c r="K7" s="7">
        <v>0.9</v>
      </c>
      <c r="L7" s="8">
        <f>D7*K7</f>
        <v>0.11538461538461538</v>
      </c>
      <c r="M7" s="7">
        <v>1</v>
      </c>
      <c r="N7" s="8">
        <f>D7*M7</f>
        <v>0.12820512820512819</v>
      </c>
      <c r="O7" s="7">
        <v>1</v>
      </c>
      <c r="P7" s="8">
        <f>D7*O7</f>
        <v>0.12820512820512819</v>
      </c>
    </row>
    <row r="8" spans="1:16" ht="17.25" customHeight="1" x14ac:dyDescent="0.25">
      <c r="A8" s="13" t="s">
        <v>37</v>
      </c>
      <c r="B8" s="4">
        <v>10</v>
      </c>
      <c r="C8" s="4"/>
      <c r="D8" s="3">
        <f>B8/(B5+B6+B7+B8+B9)</f>
        <v>0.25641025641025639</v>
      </c>
      <c r="E8" s="7">
        <v>0.2</v>
      </c>
      <c r="F8" s="8">
        <f>D8*E8</f>
        <v>5.128205128205128E-2</v>
      </c>
      <c r="G8" s="7">
        <v>0.8</v>
      </c>
      <c r="H8" s="8">
        <f>D8*G8</f>
        <v>0.20512820512820512</v>
      </c>
      <c r="I8" s="7">
        <v>0.8</v>
      </c>
      <c r="J8" s="8">
        <f>D8*I8</f>
        <v>0.20512820512820512</v>
      </c>
      <c r="K8" s="7">
        <v>0.1</v>
      </c>
      <c r="L8" s="8">
        <f>D8*K8</f>
        <v>2.564102564102564E-2</v>
      </c>
      <c r="M8" s="7">
        <v>0.8</v>
      </c>
      <c r="N8" s="8">
        <f>D8*M8</f>
        <v>0.20512820512820512</v>
      </c>
      <c r="O8" s="7">
        <v>0.8</v>
      </c>
      <c r="P8" s="8">
        <f>D8*O8</f>
        <v>0.20512820512820512</v>
      </c>
    </row>
    <row r="9" spans="1:16" ht="17.25" customHeight="1" x14ac:dyDescent="0.25">
      <c r="A9" s="13" t="s">
        <v>38</v>
      </c>
      <c r="B9" s="4">
        <v>10</v>
      </c>
      <c r="C9" s="4"/>
      <c r="D9" s="3">
        <f>B9/(B5+B6+B7+B8+B9)</f>
        <v>0.25641025641025639</v>
      </c>
      <c r="E9" s="7">
        <v>1</v>
      </c>
      <c r="F9" s="8">
        <f>D9*E9</f>
        <v>0.25641025641025639</v>
      </c>
      <c r="G9" s="7">
        <v>1</v>
      </c>
      <c r="H9" s="8">
        <f>D9*G9</f>
        <v>0.25641025641025639</v>
      </c>
      <c r="I9" s="7">
        <v>1</v>
      </c>
      <c r="J9" s="8">
        <f>D9*I9</f>
        <v>0.25641025641025639</v>
      </c>
      <c r="K9" s="7">
        <v>1</v>
      </c>
      <c r="L9" s="8">
        <f>D9*K9</f>
        <v>0.25641025641025639</v>
      </c>
      <c r="M9" s="7">
        <v>1</v>
      </c>
      <c r="N9" s="8">
        <f>D9*M9</f>
        <v>0.25641025641025639</v>
      </c>
      <c r="O9" s="7">
        <v>1</v>
      </c>
      <c r="P9" s="8">
        <f>D9*O9</f>
        <v>0.25641025641025639</v>
      </c>
    </row>
    <row r="10" spans="1:16" ht="18.75" customHeight="1" x14ac:dyDescent="0.25">
      <c r="A10" s="12" t="s">
        <v>1</v>
      </c>
      <c r="B10" s="5">
        <v>4</v>
      </c>
      <c r="C10" s="3">
        <f>B10/(B4+B10+B15)</f>
        <v>0.2</v>
      </c>
      <c r="E10" s="9"/>
      <c r="F10" s="9"/>
      <c r="G10" s="9"/>
      <c r="H10" s="8"/>
      <c r="I10" s="9"/>
      <c r="J10" s="8"/>
      <c r="K10" s="9"/>
      <c r="L10" s="8"/>
      <c r="M10" s="9"/>
      <c r="N10" s="8"/>
      <c r="O10" s="9"/>
      <c r="P10" s="8"/>
    </row>
    <row r="11" spans="1:16" ht="26.4" x14ac:dyDescent="0.25">
      <c r="A11" s="13" t="s">
        <v>39</v>
      </c>
      <c r="B11" s="4">
        <v>6</v>
      </c>
      <c r="C11" s="4"/>
      <c r="D11" s="3">
        <f>B11/(B11+B12+B13+B14)</f>
        <v>0.3</v>
      </c>
      <c r="E11" s="7">
        <v>1</v>
      </c>
      <c r="F11" s="8">
        <f>D11*E11</f>
        <v>0.3</v>
      </c>
      <c r="G11" s="7">
        <v>0.5</v>
      </c>
      <c r="H11" s="8">
        <f>D11*G11</f>
        <v>0.15</v>
      </c>
      <c r="I11" s="7">
        <v>0.5</v>
      </c>
      <c r="J11" s="8">
        <f>D11*I11</f>
        <v>0.15</v>
      </c>
      <c r="K11" s="7">
        <v>0.5</v>
      </c>
      <c r="L11" s="8">
        <f>D11*K11</f>
        <v>0.15</v>
      </c>
      <c r="M11" s="7">
        <v>0.5</v>
      </c>
      <c r="N11" s="8">
        <f>D11*M11</f>
        <v>0.15</v>
      </c>
      <c r="O11" s="7">
        <v>0.5</v>
      </c>
      <c r="P11" s="8">
        <f>D11*O11</f>
        <v>0.15</v>
      </c>
    </row>
    <row r="12" spans="1:16" ht="22.5" customHeight="1" x14ac:dyDescent="0.25">
      <c r="A12" s="13" t="s">
        <v>40</v>
      </c>
      <c r="B12" s="4">
        <v>5</v>
      </c>
      <c r="C12" s="4"/>
      <c r="D12" s="3">
        <f>B12/(B11+B12+B13+B14)</f>
        <v>0.25</v>
      </c>
      <c r="E12" s="7">
        <v>1</v>
      </c>
      <c r="F12" s="8">
        <f>D12*E12</f>
        <v>0.25</v>
      </c>
      <c r="G12" s="7">
        <v>0.6</v>
      </c>
      <c r="H12" s="8">
        <f>D12*G12</f>
        <v>0.15</v>
      </c>
      <c r="I12" s="7">
        <v>0.6</v>
      </c>
      <c r="J12" s="8">
        <f>D12*I12</f>
        <v>0.15</v>
      </c>
      <c r="K12" s="7">
        <v>0.6</v>
      </c>
      <c r="L12" s="8">
        <f>D12*K12</f>
        <v>0.15</v>
      </c>
      <c r="M12" s="7">
        <v>0.9</v>
      </c>
      <c r="N12" s="8">
        <f>D12*M12</f>
        <v>0.22500000000000001</v>
      </c>
      <c r="O12" s="7">
        <v>0.9</v>
      </c>
      <c r="P12" s="8">
        <f>D12*O12</f>
        <v>0.22500000000000001</v>
      </c>
    </row>
    <row r="13" spans="1:16" ht="18" customHeight="1" x14ac:dyDescent="0.25">
      <c r="A13" s="13" t="s">
        <v>41</v>
      </c>
      <c r="B13" s="4">
        <v>5</v>
      </c>
      <c r="C13" s="4"/>
      <c r="D13" s="3">
        <f>B13/(B11+B12+B13+B14)</f>
        <v>0.25</v>
      </c>
      <c r="E13" s="7">
        <v>1</v>
      </c>
      <c r="F13" s="8">
        <f>D13*E13</f>
        <v>0.25</v>
      </c>
      <c r="G13" s="7">
        <v>0.5</v>
      </c>
      <c r="H13" s="8">
        <f>D13*G13</f>
        <v>0.125</v>
      </c>
      <c r="I13" s="7">
        <v>0.5</v>
      </c>
      <c r="J13" s="8">
        <f>D13*I13</f>
        <v>0.125</v>
      </c>
      <c r="K13" s="7">
        <v>0.5</v>
      </c>
      <c r="L13" s="8">
        <f>D13*K13</f>
        <v>0.125</v>
      </c>
      <c r="M13" s="7">
        <v>0.5</v>
      </c>
      <c r="N13" s="8">
        <f>D13*M13</f>
        <v>0.125</v>
      </c>
      <c r="O13" s="7">
        <v>0.5</v>
      </c>
      <c r="P13" s="8">
        <f>D13*O13</f>
        <v>0.125</v>
      </c>
    </row>
    <row r="14" spans="1:16" x14ac:dyDescent="0.25">
      <c r="A14" s="13" t="s">
        <v>42</v>
      </c>
      <c r="B14" s="4">
        <v>4</v>
      </c>
      <c r="C14" s="4"/>
      <c r="D14" s="3">
        <f>B14/(B11+B12+B13+B14)</f>
        <v>0.2</v>
      </c>
      <c r="E14" s="7">
        <v>0</v>
      </c>
      <c r="F14" s="8">
        <f>D14*E14</f>
        <v>0</v>
      </c>
      <c r="G14" s="7">
        <v>0.5</v>
      </c>
      <c r="H14" s="8">
        <f>D14*G14</f>
        <v>0.1</v>
      </c>
      <c r="I14" s="7">
        <v>0.9</v>
      </c>
      <c r="J14" s="8">
        <f>D14*I14</f>
        <v>0.18000000000000002</v>
      </c>
      <c r="K14" s="7">
        <v>0.9</v>
      </c>
      <c r="L14" s="8">
        <f>D14*K14</f>
        <v>0.18000000000000002</v>
      </c>
      <c r="M14" s="7">
        <v>0.9</v>
      </c>
      <c r="N14" s="8">
        <f>D14*M14</f>
        <v>0.18000000000000002</v>
      </c>
      <c r="O14" s="7">
        <v>0.4</v>
      </c>
      <c r="P14" s="8">
        <f>D14*O14</f>
        <v>8.0000000000000016E-2</v>
      </c>
    </row>
    <row r="15" spans="1:16" ht="13.8" x14ac:dyDescent="0.25">
      <c r="A15" s="12" t="s">
        <v>26</v>
      </c>
      <c r="B15" s="5">
        <v>9</v>
      </c>
      <c r="C15" s="3">
        <f>B15/(B4+B10+B15)</f>
        <v>0.45</v>
      </c>
      <c r="E15" s="9"/>
      <c r="F15" s="9"/>
      <c r="G15" s="9"/>
      <c r="H15" s="8"/>
      <c r="I15" s="9"/>
      <c r="J15" s="8"/>
      <c r="K15" s="9"/>
      <c r="L15" s="8"/>
      <c r="M15" s="9"/>
      <c r="N15" s="8"/>
      <c r="O15" s="9"/>
      <c r="P15" s="8"/>
    </row>
    <row r="16" spans="1:16" x14ac:dyDescent="0.25">
      <c r="A16" s="13" t="s">
        <v>43</v>
      </c>
      <c r="B16" s="4">
        <v>10</v>
      </c>
      <c r="C16" s="4"/>
      <c r="D16" s="3">
        <f>B16/(B16+B17)</f>
        <v>0.66666666666666663</v>
      </c>
      <c r="E16" s="7">
        <v>0.9</v>
      </c>
      <c r="F16" s="8">
        <f>D16*E16</f>
        <v>0.6</v>
      </c>
      <c r="G16" s="7">
        <v>0.5</v>
      </c>
      <c r="H16" s="8">
        <f>D16*G16</f>
        <v>0.33333333333333331</v>
      </c>
      <c r="I16" s="7">
        <v>0.9</v>
      </c>
      <c r="J16" s="8">
        <f>D16*I16</f>
        <v>0.6</v>
      </c>
      <c r="K16" s="7">
        <v>0.9</v>
      </c>
      <c r="L16" s="8">
        <f>D16*K16</f>
        <v>0.6</v>
      </c>
      <c r="M16" s="7">
        <v>0.9</v>
      </c>
      <c r="N16" s="8">
        <f>D16*M16</f>
        <v>0.6</v>
      </c>
      <c r="O16" s="7">
        <v>0.1</v>
      </c>
      <c r="P16" s="8">
        <f>D16*O16</f>
        <v>6.6666666666666666E-2</v>
      </c>
    </row>
    <row r="17" spans="1:17" x14ac:dyDescent="0.25">
      <c r="A17" s="13" t="s">
        <v>44</v>
      </c>
      <c r="B17" s="4">
        <v>5</v>
      </c>
      <c r="C17" s="4"/>
      <c r="D17" s="3">
        <f>B17/(B16+B17)</f>
        <v>0.33333333333333331</v>
      </c>
      <c r="E17" s="7">
        <v>0.1</v>
      </c>
      <c r="F17" s="8">
        <f>D17*E17</f>
        <v>3.3333333333333333E-2</v>
      </c>
      <c r="G17" s="7">
        <v>0.5</v>
      </c>
      <c r="H17" s="8">
        <f>D17*G17</f>
        <v>0.16666666666666666</v>
      </c>
      <c r="I17" s="7">
        <v>0.9</v>
      </c>
      <c r="J17" s="8">
        <f>D17*I17</f>
        <v>0.3</v>
      </c>
      <c r="K17" s="7">
        <v>0.9</v>
      </c>
      <c r="L17" s="8">
        <f>D17*K17</f>
        <v>0.3</v>
      </c>
      <c r="M17" s="7">
        <v>0.9</v>
      </c>
      <c r="N17" s="8">
        <f>D17*M17</f>
        <v>0.3</v>
      </c>
      <c r="O17" s="7">
        <v>0.2</v>
      </c>
      <c r="P17" s="8">
        <f>D17*O17</f>
        <v>6.6666666666666666E-2</v>
      </c>
    </row>
    <row r="18" spans="1:17" x14ac:dyDescent="0.25">
      <c r="A18" s="12" t="s">
        <v>31</v>
      </c>
      <c r="B18" s="6"/>
      <c r="C18" s="6"/>
      <c r="D18" s="3"/>
      <c r="E18" s="3"/>
      <c r="F18" s="10">
        <f>$C4*(SUM(F5:F9))+$C10*(SUM(F11:F14))+$C15*(SUM(F16:F17))</f>
        <v>0.62089743589743596</v>
      </c>
      <c r="G18" s="10"/>
      <c r="H18" s="10">
        <f>$C4*(SUM(H5:H9))+$C10*(SUM(H11:H14))+$C15*(SUM(H16:H17))</f>
        <v>0.59743589743589742</v>
      </c>
      <c r="I18" s="10"/>
      <c r="J18" s="10">
        <f>$C4*(SUM(J5:J9))+$C10*(SUM(J11:J14))+$C15*(SUM(J16:J17))</f>
        <v>0.81497435897435888</v>
      </c>
      <c r="K18" s="10"/>
      <c r="L18" s="10">
        <f>$C4*(SUM(L5:L9))+$C10*(SUM(L11:L14))+$C15*(SUM(L16:L17))</f>
        <v>0.7476666666666667</v>
      </c>
      <c r="M18" s="10"/>
      <c r="N18" s="10">
        <f>$C4*(SUM(N5:N9))+$C10*(SUM(N11:N14))+$C15*(SUM(N16:N17))</f>
        <v>0.83715384615384614</v>
      </c>
      <c r="O18" s="10"/>
      <c r="P18" s="10">
        <f>$C4*(SUM(P5:P9))+$C10*(SUM(P11:P14))+$C15*(SUM(P16:P17))</f>
        <v>0.46497435897435896</v>
      </c>
    </row>
    <row r="19" spans="1:17" x14ac:dyDescent="0.25">
      <c r="A19" s="17" t="s">
        <v>82</v>
      </c>
      <c r="B19" s="7">
        <f>(F18+H18+J18+L18+N18+P18)/$P$1</f>
        <v>0.68051709401709415</v>
      </c>
      <c r="C19" s="16"/>
      <c r="E19" s="14"/>
    </row>
    <row r="21" spans="1:17" x14ac:dyDescent="0.25">
      <c r="A21" t="s">
        <v>79</v>
      </c>
    </row>
    <row r="22" spans="1:17" x14ac:dyDescent="0.25">
      <c r="A22" t="s">
        <v>78</v>
      </c>
    </row>
    <row r="23" spans="1:17" ht="39.6" x14ac:dyDescent="0.25">
      <c r="A23" s="11" t="s">
        <v>2</v>
      </c>
      <c r="B23" s="15" t="s">
        <v>33</v>
      </c>
      <c r="C23" s="15" t="s">
        <v>32</v>
      </c>
      <c r="D23" s="29" t="s">
        <v>59</v>
      </c>
      <c r="E23" s="29" t="s">
        <v>60</v>
      </c>
      <c r="F23" s="29" t="s">
        <v>61</v>
      </c>
      <c r="G23" s="29" t="s">
        <v>62</v>
      </c>
      <c r="H23" s="29" t="s">
        <v>63</v>
      </c>
      <c r="I23" s="29" t="s">
        <v>64</v>
      </c>
      <c r="J23" s="25"/>
      <c r="K23" s="25"/>
      <c r="L23" s="25"/>
      <c r="M23" s="25"/>
      <c r="N23" s="25"/>
      <c r="O23" s="25"/>
    </row>
    <row r="24" spans="1:17" x14ac:dyDescent="0.25">
      <c r="A24" s="12" t="s">
        <v>0</v>
      </c>
      <c r="B24" s="21" t="s">
        <v>45</v>
      </c>
      <c r="C24" s="30"/>
      <c r="D24" s="30"/>
      <c r="E24" s="30"/>
      <c r="F24" s="30"/>
      <c r="G24" s="30"/>
      <c r="H24" s="30"/>
      <c r="I24" s="30"/>
      <c r="J24" s="26"/>
      <c r="K24" s="26"/>
      <c r="L24" s="26"/>
      <c r="M24" s="26"/>
      <c r="N24" s="26"/>
      <c r="O24" s="26"/>
      <c r="P24" s="26"/>
    </row>
    <row r="25" spans="1:17" x14ac:dyDescent="0.25">
      <c r="A25" s="13" t="s">
        <v>34</v>
      </c>
      <c r="B25" s="18"/>
      <c r="C25" s="21" t="s">
        <v>48</v>
      </c>
      <c r="D25" s="30">
        <f>(1/$P$1)*$C$4*$D5*E5</f>
        <v>2.3931623931623932E-3</v>
      </c>
      <c r="E25" s="30">
        <f>(1/$P$1)*$C$4*$D5*G5</f>
        <v>8.3760683760683748E-3</v>
      </c>
      <c r="F25" s="30">
        <f>(1/$P$1)*$C$4*$D5*I5</f>
        <v>8.3760683760683748E-3</v>
      </c>
      <c r="G25" s="30">
        <f>(1/$P$1)*$C$4*$D5*K5</f>
        <v>8.3760683760683748E-3</v>
      </c>
      <c r="H25" s="30">
        <f>(1/$P$1)*$C$4*$D5*M5</f>
        <v>9.5726495726495726E-3</v>
      </c>
      <c r="I25" s="30">
        <f>(1/$P$1)*$C$4*$D5*O5</f>
        <v>8.3760683760683748E-3</v>
      </c>
      <c r="J25" s="26"/>
      <c r="K25" s="26"/>
      <c r="L25" s="26"/>
      <c r="M25" s="26"/>
      <c r="N25" s="26"/>
      <c r="O25" s="26"/>
      <c r="P25" s="26"/>
      <c r="Q25" s="26"/>
    </row>
    <row r="26" spans="1:17" x14ac:dyDescent="0.25">
      <c r="A26" s="13" t="s">
        <v>35</v>
      </c>
      <c r="B26" s="18"/>
      <c r="C26" s="21" t="s">
        <v>49</v>
      </c>
      <c r="D26" s="30">
        <f>(1/$P$1)*$C$4*$D6*E6</f>
        <v>8.9743589743589737E-3</v>
      </c>
      <c r="E26" s="30">
        <f>(1/$P$1)*$C$4*$D6*G6</f>
        <v>1.7948717948717949E-3</v>
      </c>
      <c r="F26" s="30">
        <f>(1/$P$1)*$C$4*$D6*I6</f>
        <v>5.3846153846153844E-3</v>
      </c>
      <c r="G26" s="30">
        <f>(1/$P$1)*$C$4*$D6*K6</f>
        <v>5.3846153846153844E-3</v>
      </c>
      <c r="H26" s="30">
        <f>(1/$P$1)*$C$4*$D6*M6</f>
        <v>5.3846153846153844E-3</v>
      </c>
      <c r="I26" s="30">
        <f>(1/$P$1)*$C$4*$D6*O6</f>
        <v>5.3846153846153844E-3</v>
      </c>
      <c r="J26" s="26"/>
      <c r="K26" s="26"/>
      <c r="L26" s="26"/>
      <c r="M26" s="26"/>
      <c r="N26" s="26"/>
      <c r="O26" s="26"/>
      <c r="P26" s="26"/>
      <c r="Q26" s="26"/>
    </row>
    <row r="27" spans="1:17" ht="15.75" customHeight="1" x14ac:dyDescent="0.25">
      <c r="A27" s="13" t="s">
        <v>36</v>
      </c>
      <c r="B27" s="18"/>
      <c r="C27" s="21" t="s">
        <v>50</v>
      </c>
      <c r="D27" s="30">
        <f>(1/$P$1)*$C$4*$D7*E7</f>
        <v>0</v>
      </c>
      <c r="E27" s="30">
        <f>(1/$P$1)*$C$4*$D7*G7</f>
        <v>7.4786324786324772E-3</v>
      </c>
      <c r="F27" s="30">
        <f>(1/$P$1)*$C$4*$D7*I7</f>
        <v>7.4786324786324772E-3</v>
      </c>
      <c r="G27" s="30">
        <f>(1/$P$1)*$C$4*$D7*K7</f>
        <v>6.7307692307692294E-3</v>
      </c>
      <c r="H27" s="30">
        <f>(1/$P$1)*$C$4*$D7*M7</f>
        <v>7.4786324786324772E-3</v>
      </c>
      <c r="I27" s="30">
        <f>(1/$P$1)*$C$4*$D7*O7</f>
        <v>7.4786324786324772E-3</v>
      </c>
      <c r="J27" s="26"/>
      <c r="K27" s="26"/>
      <c r="L27" s="26"/>
      <c r="M27" s="26"/>
      <c r="N27" s="26"/>
      <c r="O27" s="26"/>
      <c r="P27" s="26"/>
      <c r="Q27" s="26"/>
    </row>
    <row r="28" spans="1:17" x14ac:dyDescent="0.25">
      <c r="A28" s="13" t="s">
        <v>37</v>
      </c>
      <c r="B28" s="18"/>
      <c r="C28" s="21" t="s">
        <v>51</v>
      </c>
      <c r="D28" s="30">
        <f>(1/$P$1)*$C$4*$D8*E8</f>
        <v>2.9914529914529912E-3</v>
      </c>
      <c r="E28" s="30">
        <f>(1/$P$1)*$C$4*$D8*G8</f>
        <v>1.1965811965811965E-2</v>
      </c>
      <c r="F28" s="30">
        <f>(1/$P$1)*$C$4*$D8*I8</f>
        <v>1.1965811965811965E-2</v>
      </c>
      <c r="G28" s="30">
        <f>(1/$P$1)*$C$4*$D8*K8</f>
        <v>1.4957264957264956E-3</v>
      </c>
      <c r="H28" s="30">
        <f>(1/$P$1)*$C$4*$D8*M8</f>
        <v>1.1965811965811965E-2</v>
      </c>
      <c r="I28" s="30">
        <f>(1/$P$1)*$C$4*$D8*O8</f>
        <v>1.1965811965811965E-2</v>
      </c>
      <c r="J28" s="26"/>
      <c r="K28" s="26"/>
      <c r="L28" s="26"/>
      <c r="M28" s="26"/>
      <c r="N28" s="26"/>
      <c r="O28" s="26"/>
      <c r="P28" s="26"/>
      <c r="Q28" s="26"/>
    </row>
    <row r="29" spans="1:17" x14ac:dyDescent="0.25">
      <c r="A29" s="13" t="s">
        <v>38</v>
      </c>
      <c r="B29" s="18"/>
      <c r="C29" s="21" t="s">
        <v>52</v>
      </c>
      <c r="D29" s="30">
        <f>(1/$P$1)*$C$4*$D9*E9</f>
        <v>1.4957264957264954E-2</v>
      </c>
      <c r="E29" s="30">
        <f>(1/$P$1)*$C$4*$D9*G9</f>
        <v>1.4957264957264954E-2</v>
      </c>
      <c r="F29" s="30">
        <f>(1/$P$1)*$C$4*$D9*I9</f>
        <v>1.4957264957264954E-2</v>
      </c>
      <c r="G29" s="30">
        <f>(1/$P$1)*$C$4*$D9*K9</f>
        <v>1.4957264957264954E-2</v>
      </c>
      <c r="H29" s="30">
        <f>(1/$P$1)*$C$4*$D9*M9</f>
        <v>1.4957264957264954E-2</v>
      </c>
      <c r="I29" s="30">
        <f>(1/$P$1)*$C$4*$D9*O9</f>
        <v>1.4957264957264954E-2</v>
      </c>
      <c r="J29" s="26"/>
      <c r="K29" s="26"/>
      <c r="L29" s="26"/>
      <c r="M29" s="26"/>
      <c r="N29" s="26"/>
      <c r="O29" s="26"/>
      <c r="P29" s="26"/>
      <c r="Q29" s="26"/>
    </row>
    <row r="30" spans="1:17" x14ac:dyDescent="0.25">
      <c r="A30" s="13"/>
      <c r="B30" s="18"/>
      <c r="C30" s="21"/>
      <c r="D30" s="30"/>
      <c r="E30" s="30"/>
      <c r="F30" s="30"/>
      <c r="G30" s="30"/>
      <c r="H30" s="30"/>
      <c r="I30" s="30"/>
      <c r="J30" s="26"/>
      <c r="K30" s="26"/>
      <c r="L30" s="26"/>
      <c r="M30" s="26"/>
      <c r="N30" s="26"/>
      <c r="O30" s="26"/>
      <c r="P30" s="26"/>
      <c r="Q30" s="26"/>
    </row>
    <row r="31" spans="1:17" ht="26.4" x14ac:dyDescent="0.25">
      <c r="A31" s="13"/>
      <c r="B31" s="18"/>
      <c r="C31" s="21"/>
      <c r="D31" s="29" t="s">
        <v>65</v>
      </c>
      <c r="E31" s="29" t="s">
        <v>66</v>
      </c>
      <c r="F31" s="29" t="s">
        <v>67</v>
      </c>
      <c r="G31" s="29" t="s">
        <v>68</v>
      </c>
      <c r="H31" s="29" t="s">
        <v>69</v>
      </c>
      <c r="I31" s="29" t="s">
        <v>70</v>
      </c>
      <c r="J31" s="26"/>
      <c r="K31" s="26"/>
      <c r="L31" s="26"/>
      <c r="M31" s="26"/>
      <c r="N31" s="26"/>
      <c r="O31" s="26"/>
      <c r="P31" s="26"/>
      <c r="Q31" s="26"/>
    </row>
    <row r="32" spans="1:17" x14ac:dyDescent="0.25">
      <c r="A32" s="12" t="s">
        <v>1</v>
      </c>
      <c r="B32" s="21" t="s">
        <v>46</v>
      </c>
      <c r="C32" s="21"/>
      <c r="D32" s="30"/>
      <c r="E32" s="30"/>
      <c r="F32" s="30"/>
      <c r="G32" s="30"/>
      <c r="H32" s="30"/>
      <c r="I32" s="30"/>
      <c r="J32" s="26"/>
      <c r="K32" s="26"/>
      <c r="L32" s="26"/>
      <c r="M32" s="26"/>
      <c r="N32" s="26"/>
      <c r="O32" s="26"/>
      <c r="P32" s="26"/>
      <c r="Q32" s="26"/>
    </row>
    <row r="33" spans="1:17" ht="26.4" x14ac:dyDescent="0.25">
      <c r="A33" s="13" t="s">
        <v>39</v>
      </c>
      <c r="B33" s="18"/>
      <c r="C33" s="21" t="s">
        <v>53</v>
      </c>
      <c r="D33" s="30">
        <f>(1/$P$1)*$C$10*$D11*E11</f>
        <v>0.01</v>
      </c>
      <c r="E33" s="30">
        <f>(1/$P$1)*$C$10*$D11*G11</f>
        <v>5.0000000000000001E-3</v>
      </c>
      <c r="F33" s="30">
        <f>(1/$P$1)*$C$10*$D11*I11</f>
        <v>5.0000000000000001E-3</v>
      </c>
      <c r="G33" s="30">
        <f>(1/$P$1)*$C$10*$D11*K11</f>
        <v>5.0000000000000001E-3</v>
      </c>
      <c r="H33" s="30">
        <f>(1/$P$1)*$C$10*$D11*M11</f>
        <v>5.0000000000000001E-3</v>
      </c>
      <c r="I33" s="30">
        <f>(1/$P$1)*$C$10*$D11*O11</f>
        <v>5.0000000000000001E-3</v>
      </c>
      <c r="J33" s="26"/>
      <c r="K33" s="26"/>
      <c r="L33" s="26"/>
      <c r="M33" s="26"/>
      <c r="N33" s="26"/>
      <c r="O33" s="26"/>
      <c r="P33" s="26"/>
      <c r="Q33" s="26"/>
    </row>
    <row r="34" spans="1:17" x14ac:dyDescent="0.25">
      <c r="A34" s="13" t="s">
        <v>40</v>
      </c>
      <c r="B34" s="18"/>
      <c r="C34" s="21" t="s">
        <v>54</v>
      </c>
      <c r="D34" s="30">
        <f>(1/$P$1)*$C$10*$D12*E12</f>
        <v>8.3333333333333332E-3</v>
      </c>
      <c r="E34" s="30">
        <f>(1/$P$1)*$C$10*$D12*G12</f>
        <v>5.0000000000000001E-3</v>
      </c>
      <c r="F34" s="30">
        <f>(1/$P$1)*$C$10*$D12*I12</f>
        <v>5.0000000000000001E-3</v>
      </c>
      <c r="G34" s="30">
        <f>(1/$P$1)*$C$10*$D12*K12</f>
        <v>5.0000000000000001E-3</v>
      </c>
      <c r="H34" s="30">
        <f>(1/$P$1)*$C$10*$D12*M12</f>
        <v>7.4999999999999997E-3</v>
      </c>
      <c r="I34" s="30">
        <f>(1/$P$1)*$C$10*$D12*O12</f>
        <v>7.4999999999999997E-3</v>
      </c>
      <c r="J34" s="26"/>
      <c r="K34" s="26"/>
      <c r="L34" s="26"/>
      <c r="M34" s="26"/>
      <c r="N34" s="26"/>
      <c r="O34" s="26"/>
      <c r="P34" s="26"/>
      <c r="Q34" s="26"/>
    </row>
    <row r="35" spans="1:17" x14ac:dyDescent="0.25">
      <c r="A35" s="13" t="s">
        <v>41</v>
      </c>
      <c r="B35" s="18"/>
      <c r="C35" s="21" t="s">
        <v>55</v>
      </c>
      <c r="D35" s="30">
        <f>(1/$P$1)*$C$10*$D13*E13</f>
        <v>8.3333333333333332E-3</v>
      </c>
      <c r="E35" s="30">
        <f>(1/$P$1)*$C$10*$D13*G13</f>
        <v>4.1666666666666666E-3</v>
      </c>
      <c r="F35" s="30">
        <f>(1/$P$1)*$C$10*$D13*I13</f>
        <v>4.1666666666666666E-3</v>
      </c>
      <c r="G35" s="30">
        <f>(1/$P$1)*$C$10*$D13*K13</f>
        <v>4.1666666666666666E-3</v>
      </c>
      <c r="H35" s="30">
        <f>(1/$P$1)*$C$10*$D13*M13</f>
        <v>4.1666666666666666E-3</v>
      </c>
      <c r="I35" s="30">
        <f>(1/$P$1)*$C$10*$D13*O13</f>
        <v>4.1666666666666666E-3</v>
      </c>
      <c r="J35" s="26"/>
      <c r="K35" s="26"/>
      <c r="L35" s="26"/>
      <c r="M35" s="26"/>
      <c r="N35" s="26"/>
      <c r="O35" s="26"/>
      <c r="P35" s="26"/>
      <c r="Q35" s="26"/>
    </row>
    <row r="36" spans="1:17" x14ac:dyDescent="0.25">
      <c r="A36" s="13" t="s">
        <v>42</v>
      </c>
      <c r="B36" s="18"/>
      <c r="C36" s="21" t="s">
        <v>56</v>
      </c>
      <c r="D36" s="30">
        <f>(1/$P$1)*$C$10*$D14*E14</f>
        <v>0</v>
      </c>
      <c r="E36" s="30">
        <f>(1/$P$1)*$C$10*$D14*G14</f>
        <v>3.3333333333333335E-3</v>
      </c>
      <c r="F36" s="30">
        <f>(1/$P$1)*$C$10*$D14*I14</f>
        <v>6.0000000000000001E-3</v>
      </c>
      <c r="G36" s="30">
        <f>(1/$P$1)*$C$10*$D14*K14</f>
        <v>6.0000000000000001E-3</v>
      </c>
      <c r="H36" s="30">
        <f>(1/$P$1)*$C$10*$D14*M14</f>
        <v>6.0000000000000001E-3</v>
      </c>
      <c r="I36" s="30">
        <f>(1/$P$1)*$C$10*$D14*O14</f>
        <v>2.666666666666667E-3</v>
      </c>
      <c r="J36" s="26"/>
      <c r="K36" s="26"/>
      <c r="L36" s="26"/>
      <c r="M36" s="26"/>
      <c r="N36" s="26"/>
      <c r="O36" s="26"/>
      <c r="P36" s="26"/>
      <c r="Q36" s="26"/>
    </row>
    <row r="37" spans="1:17" x14ac:dyDescent="0.25">
      <c r="A37" s="13"/>
      <c r="B37" s="18"/>
      <c r="C37" s="21"/>
      <c r="D37" s="30"/>
      <c r="E37" s="30"/>
      <c r="F37" s="30"/>
      <c r="G37" s="30"/>
      <c r="H37" s="30"/>
      <c r="I37" s="30"/>
      <c r="J37" s="26"/>
      <c r="K37" s="26"/>
      <c r="L37" s="26"/>
      <c r="M37" s="26"/>
      <c r="N37" s="26"/>
      <c r="O37" s="26"/>
      <c r="P37" s="26"/>
      <c r="Q37" s="26"/>
    </row>
    <row r="38" spans="1:17" ht="26.4" x14ac:dyDescent="0.25">
      <c r="A38" s="13"/>
      <c r="B38" s="18"/>
      <c r="C38" s="21"/>
      <c r="D38" s="29" t="s">
        <v>71</v>
      </c>
      <c r="E38" s="29" t="s">
        <v>72</v>
      </c>
      <c r="F38" s="29" t="s">
        <v>73</v>
      </c>
      <c r="G38" s="29" t="s">
        <v>74</v>
      </c>
      <c r="H38" s="29" t="s">
        <v>75</v>
      </c>
      <c r="I38" s="29" t="s">
        <v>76</v>
      </c>
      <c r="J38" s="26"/>
      <c r="K38" s="26"/>
      <c r="L38" s="26"/>
      <c r="M38" s="26"/>
      <c r="N38" s="26"/>
      <c r="O38" s="26"/>
      <c r="P38" s="26"/>
      <c r="Q38" s="26"/>
    </row>
    <row r="39" spans="1:17" x14ac:dyDescent="0.25">
      <c r="A39" s="12" t="s">
        <v>26</v>
      </c>
      <c r="B39" s="21" t="s">
        <v>47</v>
      </c>
      <c r="C39" s="21"/>
      <c r="D39" s="30"/>
      <c r="E39" s="30"/>
      <c r="F39" s="30"/>
      <c r="G39" s="30"/>
      <c r="H39" s="30"/>
      <c r="I39" s="30"/>
      <c r="J39" s="26"/>
      <c r="K39" s="26"/>
      <c r="L39" s="26"/>
      <c r="M39" s="26"/>
      <c r="N39" s="26"/>
      <c r="O39" s="26"/>
      <c r="P39" s="26"/>
      <c r="Q39" s="26"/>
    </row>
    <row r="40" spans="1:17" x14ac:dyDescent="0.25">
      <c r="A40" s="13" t="s">
        <v>43</v>
      </c>
      <c r="B40" s="18"/>
      <c r="C40" s="21" t="s">
        <v>58</v>
      </c>
      <c r="D40" s="30">
        <f>(1/$P$1)*$C$15*$D16*E16</f>
        <v>4.4999999999999998E-2</v>
      </c>
      <c r="E40" s="30">
        <f>(1/$P$1)*$C$15*$D16*G16</f>
        <v>2.4999999999999998E-2</v>
      </c>
      <c r="F40" s="30">
        <f>(1/$P$1)*$C$15*$D16*I16</f>
        <v>4.4999999999999998E-2</v>
      </c>
      <c r="G40" s="30">
        <f>(1/$P$1)*$C$15*$D16*K16</f>
        <v>4.4999999999999998E-2</v>
      </c>
      <c r="H40" s="30">
        <f>(1/$P$1)*$C$15*$D16*M16</f>
        <v>4.4999999999999998E-2</v>
      </c>
      <c r="I40" s="30">
        <f>(1/$P$1)*$C$15*$D16*O16</f>
        <v>5.0000000000000001E-3</v>
      </c>
      <c r="J40" s="26"/>
      <c r="K40" s="26"/>
      <c r="L40" s="26"/>
      <c r="M40" s="26"/>
      <c r="N40" s="26"/>
      <c r="O40" s="26"/>
      <c r="P40" s="26"/>
      <c r="Q40" s="26"/>
    </row>
    <row r="41" spans="1:17" x14ac:dyDescent="0.25">
      <c r="A41" s="13" t="s">
        <v>44</v>
      </c>
      <c r="B41" s="18"/>
      <c r="C41" s="21" t="s">
        <v>57</v>
      </c>
      <c r="D41" s="30">
        <f>(1/$P$1)*$C$15*$D17*E17</f>
        <v>2.5000000000000001E-3</v>
      </c>
      <c r="E41" s="30">
        <f>(1/$P$1)*$C$15*$D17*G17</f>
        <v>1.2499999999999999E-2</v>
      </c>
      <c r="F41" s="30">
        <f>(1/$P$1)*$C$15*$D17*I17</f>
        <v>2.2499999999999999E-2</v>
      </c>
      <c r="G41" s="30">
        <f>(1/$P$1)*$C$15*$D17*K17</f>
        <v>2.2499999999999999E-2</v>
      </c>
      <c r="H41" s="30">
        <f>(1/$P$1)*$C$15*$D17*M17</f>
        <v>2.2499999999999999E-2</v>
      </c>
      <c r="I41" s="30">
        <f>(1/$P$1)*$C$15*$D17*O17</f>
        <v>5.0000000000000001E-3</v>
      </c>
      <c r="J41" s="26"/>
      <c r="K41" s="26"/>
      <c r="L41" s="26"/>
      <c r="M41" s="26"/>
      <c r="N41" s="26"/>
      <c r="O41" s="26"/>
      <c r="P41" s="26"/>
      <c r="Q41" s="26"/>
    </row>
    <row r="42" spans="1:17" x14ac:dyDescent="0.25">
      <c r="A42" s="28"/>
      <c r="B42" s="28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</row>
    <row r="43" spans="1:17" ht="52.8" x14ac:dyDescent="0.25">
      <c r="A43" s="27" t="s">
        <v>77</v>
      </c>
    </row>
    <row r="57" ht="15.75" customHeight="1" x14ac:dyDescent="0.25"/>
  </sheetData>
  <phoneticPr fontId="0" type="noConversion"/>
  <pageMargins left="0.75" right="0.75" top="1" bottom="1" header="0.5" footer="0.5"/>
  <pageSetup orientation="landscape" horizontalDpi="4294967293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Tradeoff &amp; Sensit</vt:lpstr>
      <vt:lpstr>Sensit Interactions</vt:lpstr>
    </vt:vector>
  </TitlesOfParts>
  <Company>BICS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Terry Bahill</dc:creator>
  <cp:lastModifiedBy>Terry Bahill</cp:lastModifiedBy>
  <cp:lastPrinted>2006-10-11T17:49:53Z</cp:lastPrinted>
  <dcterms:created xsi:type="dcterms:W3CDTF">2003-03-13T19:55:12Z</dcterms:created>
  <dcterms:modified xsi:type="dcterms:W3CDTF">2015-10-08T16:50:20Z</dcterms:modified>
</cp:coreProperties>
</file>