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" windowWidth="11340" windowHeight="6288" activeTab="1"/>
  </bookViews>
  <sheets>
    <sheet name="Title page" sheetId="1" r:id="rId1"/>
    <sheet name="Tradeoff &amp; Sensit" sheetId="2" r:id="rId2"/>
    <sheet name="Simple Example" sheetId="3" r:id="rId3"/>
  </sheets>
  <definedNames/>
  <calcPr fullCalcOnLoad="1"/>
</workbook>
</file>

<file path=xl/sharedStrings.xml><?xml version="1.0" encoding="utf-8"?>
<sst xmlns="http://schemas.openxmlformats.org/spreadsheetml/2006/main" count="284" uniqueCount="135">
  <si>
    <t>Performance</t>
  </si>
  <si>
    <t>Cost</t>
  </si>
  <si>
    <t>Criteria</t>
  </si>
  <si>
    <t>Wt.</t>
  </si>
  <si>
    <t>Sc</t>
  </si>
  <si>
    <t>Weight</t>
  </si>
  <si>
    <t>Alt-1</t>
  </si>
  <si>
    <t>Alt-2</t>
  </si>
  <si>
    <t>Crit-1</t>
  </si>
  <si>
    <t>Crit-2</t>
  </si>
  <si>
    <t>Interactions</t>
  </si>
  <si>
    <t>Wt1-S11</t>
  </si>
  <si>
    <t>Wt1-S12</t>
  </si>
  <si>
    <t>Wt2-S21</t>
  </si>
  <si>
    <t>Wt2-S22</t>
  </si>
  <si>
    <t>S11-S12</t>
  </si>
  <si>
    <t>S21-S22</t>
  </si>
  <si>
    <t>S11-S21</t>
  </si>
  <si>
    <t>S12-S22</t>
  </si>
  <si>
    <t>Wt1-Wt2</t>
  </si>
  <si>
    <t>Wt1 +10%</t>
  </si>
  <si>
    <t>S11 +10%</t>
  </si>
  <si>
    <t>Wt1 &amp; S11 +10%</t>
  </si>
  <si>
    <t>Tradeoff matrix</t>
  </si>
  <si>
    <t>Naming</t>
  </si>
  <si>
    <t>Sensitivity values</t>
  </si>
  <si>
    <t>Sum of weighted scores=</t>
  </si>
  <si>
    <t>Delta PI=</t>
  </si>
  <si>
    <t>Numerical estimates for interactions</t>
  </si>
  <si>
    <t>Wt1 +1%</t>
  </si>
  <si>
    <t>S11 +1%</t>
  </si>
  <si>
    <t>Wt1 &amp; S11 +1%</t>
  </si>
  <si>
    <t>Smaller step</t>
  </si>
  <si>
    <t>Semirelative Sensitivities with PI3 = sum of all products/m</t>
  </si>
  <si>
    <t>Simple Tradeoff Study</t>
  </si>
  <si>
    <t>Weight of Importance</t>
  </si>
  <si>
    <t>Alternative-1</t>
  </si>
  <si>
    <t>Alternative-2</t>
  </si>
  <si>
    <t>Criterion-1</t>
  </si>
  <si>
    <r>
      <t>Wt</t>
    </r>
    <r>
      <rPr>
        <vertAlign val="subscript"/>
        <sz val="12"/>
        <rFont val="Times New Roman"/>
        <family val="1"/>
      </rPr>
      <t>1</t>
    </r>
  </si>
  <si>
    <r>
      <t>S</t>
    </r>
    <r>
      <rPr>
        <vertAlign val="subscript"/>
        <sz val="12"/>
        <rFont val="Times New Roman"/>
        <family val="1"/>
      </rPr>
      <t>11</t>
    </r>
  </si>
  <si>
    <r>
      <t>S</t>
    </r>
    <r>
      <rPr>
        <vertAlign val="subscript"/>
        <sz val="12"/>
        <rFont val="Times New Roman"/>
        <family val="1"/>
      </rPr>
      <t>12</t>
    </r>
  </si>
  <si>
    <t>Criterion-2</t>
  </si>
  <si>
    <r>
      <t>Wt</t>
    </r>
    <r>
      <rPr>
        <vertAlign val="subscript"/>
        <sz val="12"/>
        <rFont val="Times New Roman"/>
        <family val="1"/>
      </rPr>
      <t>2</t>
    </r>
  </si>
  <si>
    <r>
      <t>S</t>
    </r>
    <r>
      <rPr>
        <vertAlign val="subscript"/>
        <sz val="12"/>
        <rFont val="Times New Roman"/>
        <family val="1"/>
      </rPr>
      <t>21</t>
    </r>
  </si>
  <si>
    <r>
      <t>S</t>
    </r>
    <r>
      <rPr>
        <vertAlign val="subscript"/>
        <sz val="12"/>
        <rFont val="Times New Roman"/>
        <family val="1"/>
      </rPr>
      <t>22</t>
    </r>
  </si>
  <si>
    <t>Alternative Rating</t>
  </si>
  <si>
    <r>
      <t>Sum</t>
    </r>
    <r>
      <rPr>
        <vertAlign val="subscript"/>
        <sz val="12"/>
        <rFont val="Times New Roman"/>
        <family val="1"/>
      </rPr>
      <t>1</t>
    </r>
  </si>
  <si>
    <r>
      <t>Sum</t>
    </r>
    <r>
      <rPr>
        <vertAlign val="subscript"/>
        <sz val="12"/>
        <rFont val="Times New Roman"/>
        <family val="1"/>
      </rPr>
      <t>2</t>
    </r>
  </si>
  <si>
    <t>Numeric example</t>
  </si>
  <si>
    <t>Generic labeling using the Sum combining function</t>
  </si>
  <si>
    <t>Number of alternatives, m=</t>
  </si>
  <si>
    <t>Interaction Sensitivities</t>
  </si>
  <si>
    <t>Sensitivity=</t>
  </si>
  <si>
    <t>Real small step</t>
  </si>
  <si>
    <t>Wt1 +0.1%</t>
  </si>
  <si>
    <t>S11 +0.1%</t>
  </si>
  <si>
    <t>Wt1 &amp; S11 +0.1%</t>
  </si>
  <si>
    <t>Norm Sub Criteria Weights</t>
  </si>
  <si>
    <t>Norm. Criteria Weights</t>
  </si>
  <si>
    <t>CW(1)</t>
  </si>
  <si>
    <t>CW(2)</t>
  </si>
  <si>
    <t>CW(3)</t>
  </si>
  <si>
    <t>Wt(1,1)</t>
  </si>
  <si>
    <t>Wt(1,2)</t>
  </si>
  <si>
    <t>Wt(1,3)</t>
  </si>
  <si>
    <t>Wt(2,1)</t>
  </si>
  <si>
    <t>Wt(2,2)</t>
  </si>
  <si>
    <t>Wt(3,1)</t>
  </si>
  <si>
    <t>Wt(3,2)</t>
  </si>
  <si>
    <t>S(l,i,j) S(1,i,1)</t>
  </si>
  <si>
    <t>S(l,i,j) S(1,i,2)</t>
  </si>
  <si>
    <t>S(l,i,j) S(1,i,3)</t>
  </si>
  <si>
    <t>S(l,i,j) S(1,i,4)</t>
  </si>
  <si>
    <t>S(l,i,j) S(1,i,5)</t>
  </si>
  <si>
    <t>S(l,i,j) S(1,i,6)</t>
  </si>
  <si>
    <t>S(l,i,j) S(2,i,1)</t>
  </si>
  <si>
    <t>S(l,i,j) S(2,i,2)</t>
  </si>
  <si>
    <t>S(l,i,j) S(2,i,3)</t>
  </si>
  <si>
    <t>S(l,i,j) S(2,i,4)</t>
  </si>
  <si>
    <t>S(l,i,j) S(2,i,5)</t>
  </si>
  <si>
    <t>S(l,i,j) S(2,i,6)</t>
  </si>
  <si>
    <t>S(l,i,j) S(3,i,1)</t>
  </si>
  <si>
    <t>S(l,i,j) S(3,i,2)</t>
  </si>
  <si>
    <t>S(l,i,j) S(3,i,3)</t>
  </si>
  <si>
    <t>S(l,i,j) S(3,i,4)</t>
  </si>
  <si>
    <t>S(l,i,j) S(3,i,5)</t>
  </si>
  <si>
    <t>S(l,i,j) S(3,i,6)</t>
  </si>
  <si>
    <t>PI5=</t>
  </si>
  <si>
    <t>PI3=</t>
  </si>
  <si>
    <t>Terry Bahill</t>
  </si>
  <si>
    <t>Tradeoff Study and Sensitivity Analysis</t>
  </si>
  <si>
    <t>SIE-454/554a</t>
  </si>
  <si>
    <t>These numbers are based on interviews with domain experts and analysis by Bahill.</t>
  </si>
  <si>
    <t xml:space="preserve">   Vendor Evaluation</t>
  </si>
  <si>
    <t xml:space="preserve">   Total Lifecycle Cost</t>
  </si>
  <si>
    <t>Company Policy</t>
  </si>
  <si>
    <t xml:space="preserve">   BiST</t>
  </si>
  <si>
    <t>Sensit Criteria Weights</t>
  </si>
  <si>
    <t>Sensit Sub Criteria Weights</t>
  </si>
  <si>
    <t>This matrix is filled with equations for the second partials and mixed partials of sensitShort.doc.</t>
  </si>
  <si>
    <t xml:space="preserve">   Reusability</t>
  </si>
  <si>
    <t>Early iterations showed the score for BiST to be important. So I researched the equipment and rescored all alternatives for BiST.</t>
  </si>
  <si>
    <t xml:space="preserve">Sensitivity Matrix showing semirelative sensitivity values for PI5 = the hierarchical sum of all products/m </t>
  </si>
  <si>
    <t>Interaction Sensitivity Matrix showing semirelative sensitivity values for interactions in the PI5 =sum of all products/m,</t>
  </si>
  <si>
    <t>Alt 1 Do Nothing, SIMILAR</t>
  </si>
  <si>
    <t>Alt 2 Risk Analysis</t>
  </si>
  <si>
    <t>Alt 4 Tradeoff Studies</t>
  </si>
  <si>
    <t>Alt 5 Test Plan</t>
  </si>
  <si>
    <t>Alt 6 Sensitivity Analysis</t>
  </si>
  <si>
    <t>Alt 3 Cause and Effect Analysis</t>
  </si>
  <si>
    <t xml:space="preserve">   Ease of Use</t>
  </si>
  <si>
    <t>Diogenes</t>
  </si>
  <si>
    <t>Search for Unintended Consequences Process</t>
  </si>
  <si>
    <t>Fall 2010</t>
  </si>
  <si>
    <t xml:space="preserve">   Looks Forward</t>
  </si>
  <si>
    <t xml:space="preserve">   Has Tools</t>
  </si>
  <si>
    <t xml:space="preserve">   Inside or Outside</t>
  </si>
  <si>
    <t xml:space="preserve">   Operating Cost</t>
  </si>
  <si>
    <t>Wt(3,3)</t>
  </si>
  <si>
    <t>number of alternatives, m =</t>
  </si>
  <si>
    <t xml:space="preserve">“What is the best architecture to use for a search for unintended consequences process?” </t>
  </si>
  <si>
    <t xml:space="preserve">This matrix shows different sensitivities than the one above, but the numerical values should be the same. </t>
  </si>
  <si>
    <t>Last changed October 7, 2010</t>
  </si>
  <si>
    <t>Alt 7 Formal Inspections</t>
  </si>
  <si>
    <t>Alt 8 Requirements Discovery</t>
  </si>
  <si>
    <t>S(l,i,j) S(1,i,7)</t>
  </si>
  <si>
    <t>S(l,i,j) S(1,i,8)</t>
  </si>
  <si>
    <t>S(l,i,j) S(2,i,7)</t>
  </si>
  <si>
    <t>S(l,i,j) S(2,i,8)</t>
  </si>
  <si>
    <t>S(l,i,j) S(3,i,7)</t>
  </si>
  <si>
    <t>S(l,i,j) S(3,i,8)</t>
  </si>
  <si>
    <t>Tradeoff Study Matrix for Diogenes using a Sum Combining Function and semirelative sensitivity functions. It answers the question, “What is the best architecture to use for a search for unintended consequences process?”</t>
  </si>
  <si>
    <r>
      <t>Wt</t>
    </r>
    <r>
      <rPr>
        <sz val="8"/>
        <rFont val="Calibri"/>
        <family val="2"/>
      </rPr>
      <t>×</t>
    </r>
    <r>
      <rPr>
        <sz val="8"/>
        <rFont val="Arial"/>
        <family val="2"/>
      </rPr>
      <t>Sc</t>
    </r>
  </si>
  <si>
    <t>Sensitivity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</si>
</sst>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"/>
    <numFmt numFmtId="168" formatCode="0.000000000000"/>
    <numFmt numFmtId="169" formatCode="0.0000"/>
    <numFmt numFmtId="170" formatCode="0.000"/>
    <numFmt numFmtId="171" formatCode="[$€-2]\ #,##0.00_);[Red]\([$€-2]\ #,##0.00\)"/>
    <numFmt numFmtId="172" formatCode="&quot;$&quot;#,##0.000"/>
    <numFmt numFmtId="173" formatCode="#,##0.000"/>
    <numFmt numFmtId="174" formatCode="0.00000"/>
    <numFmt numFmtId="175" formatCode="0.0000000"/>
    <numFmt numFmtId="176" formatCode="0.00000000"/>
    <numFmt numFmtId="177" formatCode="0.0"/>
  </numFmts>
  <fonts count="45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vertAlign val="subscript"/>
      <sz val="12"/>
      <name val="Times New Roman"/>
      <family val="1"/>
    </font>
    <font>
      <sz val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right" vertical="center" wrapText="1"/>
    </xf>
    <xf numFmtId="170" fontId="0" fillId="0" borderId="10" xfId="0" applyNumberFormat="1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17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wrapText="1"/>
    </xf>
    <xf numFmtId="173" fontId="5" fillId="0" borderId="12" xfId="0" applyNumberFormat="1" applyFont="1" applyBorder="1" applyAlignment="1">
      <alignment horizontal="center" wrapText="1"/>
    </xf>
    <xf numFmtId="173" fontId="5" fillId="0" borderId="13" xfId="0" applyNumberFormat="1" applyFont="1" applyBorder="1" applyAlignment="1">
      <alignment horizontal="center" wrapText="1"/>
    </xf>
    <xf numFmtId="173" fontId="5" fillId="0" borderId="14" xfId="0" applyNumberFormat="1" applyFont="1" applyBorder="1" applyAlignment="1">
      <alignment horizontal="center" wrapText="1"/>
    </xf>
    <xf numFmtId="173" fontId="0" fillId="0" borderId="0" xfId="0" applyNumberFormat="1" applyAlignment="1">
      <alignment/>
    </xf>
    <xf numFmtId="170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49" fontId="6" fillId="0" borderId="12" xfId="0" applyNumberFormat="1" applyFont="1" applyBorder="1" applyAlignment="1">
      <alignment horizontal="center" vertical="center" wrapText="1"/>
    </xf>
    <xf numFmtId="174" fontId="0" fillId="0" borderId="0" xfId="0" applyNumberFormat="1" applyAlignment="1">
      <alignment horizontal="left"/>
    </xf>
    <xf numFmtId="169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177" fontId="2" fillId="0" borderId="10" xfId="0" applyNumberFormat="1" applyFont="1" applyBorder="1" applyAlignment="1">
      <alignment horizontal="center" vertical="top" wrapText="1"/>
    </xf>
    <xf numFmtId="177" fontId="0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7" fontId="0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70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170" fontId="0" fillId="0" borderId="0" xfId="0" applyNumberFormat="1" applyBorder="1" applyAlignment="1">
      <alignment horizontal="center" vertical="center"/>
    </xf>
    <xf numFmtId="0" fontId="0" fillId="0" borderId="10" xfId="0" applyFont="1" applyBorder="1" applyAlignment="1">
      <alignment readingOrder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readingOrder="1"/>
    </xf>
    <xf numFmtId="0" fontId="0" fillId="0" borderId="10" xfId="0" applyFont="1" applyBorder="1" applyAlignment="1">
      <alignment horizontal="center"/>
    </xf>
    <xf numFmtId="170" fontId="0" fillId="0" borderId="10" xfId="0" applyNumberFormat="1" applyFont="1" applyBorder="1" applyAlignment="1">
      <alignment/>
    </xf>
    <xf numFmtId="170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170" fontId="2" fillId="33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170" fontId="2" fillId="0" borderId="17" xfId="0" applyNumberFormat="1" applyFont="1" applyBorder="1" applyAlignment="1">
      <alignment horizontal="center" vertical="top" wrapText="1"/>
    </xf>
    <xf numFmtId="170" fontId="2" fillId="0" borderId="18" xfId="0" applyNumberFormat="1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0" fontId="2" fillId="33" borderId="17" xfId="0" applyNumberFormat="1" applyFont="1" applyFill="1" applyBorder="1" applyAlignment="1">
      <alignment horizontal="center" vertical="top" wrapText="1"/>
    </xf>
    <xf numFmtId="170" fontId="2" fillId="33" borderId="18" xfId="0" applyNumberFormat="1" applyFont="1" applyFill="1" applyBorder="1" applyAlignment="1">
      <alignment horizontal="center" vertical="top" wrapText="1"/>
    </xf>
    <xf numFmtId="170" fontId="2" fillId="0" borderId="17" xfId="0" applyNumberFormat="1" applyFont="1" applyFill="1" applyBorder="1" applyAlignment="1">
      <alignment horizontal="center" vertical="top" wrapText="1"/>
    </xf>
    <xf numFmtId="170" fontId="2" fillId="0" borderId="18" xfId="0" applyNumberFormat="1" applyFont="1" applyFill="1" applyBorder="1" applyAlignment="1">
      <alignment horizontal="center" vertical="top" wrapText="1"/>
    </xf>
    <xf numFmtId="170" fontId="0" fillId="0" borderId="17" xfId="0" applyNumberFormat="1" applyFont="1" applyBorder="1" applyAlignment="1">
      <alignment horizontal="center" vertical="center"/>
    </xf>
    <xf numFmtId="170" fontId="0" fillId="0" borderId="1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wrapText="1"/>
    </xf>
    <xf numFmtId="0" fontId="0" fillId="0" borderId="19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40.421875" style="0" customWidth="1"/>
  </cols>
  <sheetData>
    <row r="1" ht="12.75">
      <c r="A1" s="59" t="s">
        <v>112</v>
      </c>
    </row>
    <row r="2" ht="12.75">
      <c r="A2" s="59" t="s">
        <v>113</v>
      </c>
    </row>
    <row r="3" ht="12.75">
      <c r="A3" t="s">
        <v>91</v>
      </c>
    </row>
    <row r="4" ht="12.75">
      <c r="A4" t="s">
        <v>90</v>
      </c>
    </row>
    <row r="5" ht="12.75">
      <c r="A5" t="s">
        <v>92</v>
      </c>
    </row>
    <row r="6" ht="12.75">
      <c r="A6" s="59" t="s">
        <v>114</v>
      </c>
    </row>
    <row r="7" ht="26.25">
      <c r="A7" s="51" t="s">
        <v>93</v>
      </c>
    </row>
    <row r="8" ht="12.75">
      <c r="A8" s="59" t="s">
        <v>123</v>
      </c>
    </row>
    <row r="10" ht="15">
      <c r="A10" s="61" t="s">
        <v>121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PageLayoutView="0" workbookViewId="0" topLeftCell="A40">
      <selection activeCell="A54" sqref="A54"/>
    </sheetView>
  </sheetViews>
  <sheetFormatPr defaultColWidth="9.140625" defaultRowHeight="12.75"/>
  <cols>
    <col min="1" max="1" width="26.28125" style="0" customWidth="1"/>
    <col min="2" max="2" width="4.8515625" style="0" customWidth="1"/>
    <col min="3" max="3" width="7.7109375" style="0" customWidth="1"/>
    <col min="4" max="4" width="8.7109375" style="0" customWidth="1"/>
    <col min="5" max="5" width="5.7109375" style="0" customWidth="1"/>
    <col min="6" max="6" width="5.28125" style="0" customWidth="1"/>
    <col min="7" max="7" width="5.7109375" style="0" customWidth="1"/>
    <col min="8" max="8" width="5.140625" style="0" customWidth="1"/>
    <col min="9" max="9" width="5.7109375" style="0" customWidth="1"/>
    <col min="10" max="10" width="5.140625" style="0" customWidth="1"/>
    <col min="11" max="11" width="5.7109375" style="0" customWidth="1"/>
    <col min="12" max="12" width="5.140625" style="0" customWidth="1"/>
    <col min="13" max="13" width="5.7109375" style="0" customWidth="1"/>
    <col min="14" max="14" width="5.00390625" style="0" customWidth="1"/>
    <col min="15" max="15" width="5.7109375" style="0" customWidth="1"/>
    <col min="16" max="16" width="5.28125" style="0" customWidth="1"/>
    <col min="17" max="17" width="5.57421875" style="0" customWidth="1"/>
    <col min="18" max="19" width="5.28125" style="0" customWidth="1"/>
    <col min="20" max="20" width="6.8515625" style="0" customWidth="1"/>
    <col min="21" max="21" width="5.57421875" style="0" customWidth="1"/>
    <col min="22" max="22" width="6.421875" style="0" customWidth="1"/>
    <col min="23" max="23" width="5.57421875" style="0" customWidth="1"/>
    <col min="24" max="24" width="6.28125" style="0" customWidth="1"/>
    <col min="26" max="26" width="27.421875" style="0" customWidth="1"/>
  </cols>
  <sheetData>
    <row r="1" spans="1:20" ht="24.75" customHeight="1">
      <c r="A1" s="94" t="s">
        <v>132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ht="37.5" customHeight="1">
      <c r="A2" s="9" t="s">
        <v>2</v>
      </c>
      <c r="B2" s="18" t="s">
        <v>3</v>
      </c>
      <c r="C2" s="18" t="s">
        <v>59</v>
      </c>
      <c r="D2" s="18" t="s">
        <v>58</v>
      </c>
      <c r="E2" s="89" t="s">
        <v>105</v>
      </c>
      <c r="F2" s="90"/>
      <c r="G2" s="89" t="s">
        <v>106</v>
      </c>
      <c r="H2" s="90"/>
      <c r="I2" s="89" t="s">
        <v>110</v>
      </c>
      <c r="J2" s="90"/>
      <c r="K2" s="89" t="s">
        <v>107</v>
      </c>
      <c r="L2" s="90"/>
      <c r="M2" s="89" t="s">
        <v>108</v>
      </c>
      <c r="N2" s="90"/>
      <c r="O2" s="89" t="s">
        <v>109</v>
      </c>
      <c r="P2" s="90"/>
      <c r="Q2" s="89" t="s">
        <v>124</v>
      </c>
      <c r="R2" s="90"/>
      <c r="S2" s="91" t="s">
        <v>125</v>
      </c>
      <c r="T2" s="92"/>
    </row>
    <row r="3" spans="1:20" ht="13.5" customHeight="1">
      <c r="A3" s="71" t="s">
        <v>120</v>
      </c>
      <c r="B3" s="2">
        <v>8</v>
      </c>
      <c r="C3" s="2"/>
      <c r="D3" s="2"/>
      <c r="E3" s="76" t="s">
        <v>4</v>
      </c>
      <c r="F3" s="76" t="s">
        <v>133</v>
      </c>
      <c r="G3" s="76" t="s">
        <v>4</v>
      </c>
      <c r="H3" s="76" t="s">
        <v>133</v>
      </c>
      <c r="I3" s="76" t="s">
        <v>4</v>
      </c>
      <c r="J3" s="76" t="s">
        <v>133</v>
      </c>
      <c r="K3" s="76" t="s">
        <v>4</v>
      </c>
      <c r="L3" s="76" t="s">
        <v>133</v>
      </c>
      <c r="M3" s="76" t="s">
        <v>4</v>
      </c>
      <c r="N3" s="76" t="s">
        <v>133</v>
      </c>
      <c r="O3" s="76" t="s">
        <v>4</v>
      </c>
      <c r="P3" s="76" t="s">
        <v>133</v>
      </c>
      <c r="Q3" s="76" t="s">
        <v>4</v>
      </c>
      <c r="R3" s="76" t="s">
        <v>133</v>
      </c>
      <c r="S3" s="76" t="s">
        <v>4</v>
      </c>
      <c r="T3" s="76" t="s">
        <v>133</v>
      </c>
    </row>
    <row r="4" spans="1:20" ht="13.5" customHeight="1">
      <c r="A4" s="10" t="s">
        <v>0</v>
      </c>
      <c r="B4" s="1">
        <v>8</v>
      </c>
      <c r="C4" s="3">
        <f>B4/(B4+B9+B12)</f>
        <v>0.4</v>
      </c>
      <c r="D4" s="2"/>
      <c r="E4" s="54"/>
      <c r="F4" s="1"/>
      <c r="G4" s="54"/>
      <c r="H4" s="1"/>
      <c r="I4" s="54"/>
      <c r="J4" s="1"/>
      <c r="K4" s="56"/>
      <c r="L4" s="1"/>
      <c r="M4" s="54"/>
      <c r="N4" s="1"/>
      <c r="O4" s="54"/>
      <c r="P4" s="1"/>
      <c r="Q4" s="74"/>
      <c r="R4" s="2"/>
      <c r="S4" s="2"/>
      <c r="T4" s="2"/>
    </row>
    <row r="5" spans="1:20" ht="13.5" customHeight="1">
      <c r="A5" s="65" t="s">
        <v>111</v>
      </c>
      <c r="B5" s="4">
        <v>8</v>
      </c>
      <c r="C5" s="4"/>
      <c r="D5" s="73">
        <f>B5/(B5+B6+B7+B8)</f>
        <v>0.27586206896551724</v>
      </c>
      <c r="E5" s="55">
        <v>0.9</v>
      </c>
      <c r="F5" s="6">
        <f>D5*E5</f>
        <v>0.2482758620689655</v>
      </c>
      <c r="G5" s="55">
        <v>0.3</v>
      </c>
      <c r="H5" s="6">
        <f>D5*G5</f>
        <v>0.08275862068965517</v>
      </c>
      <c r="I5" s="55">
        <v>0.5</v>
      </c>
      <c r="J5" s="6">
        <f>D5*I5</f>
        <v>0.13793103448275862</v>
      </c>
      <c r="K5" s="55">
        <v>0.4</v>
      </c>
      <c r="L5" s="6">
        <f>D5*K5</f>
        <v>0.1103448275862069</v>
      </c>
      <c r="M5" s="55">
        <v>0.3</v>
      </c>
      <c r="N5" s="6">
        <f>D5*M5</f>
        <v>0.08275862068965517</v>
      </c>
      <c r="O5" s="55">
        <v>0.2</v>
      </c>
      <c r="P5" s="6">
        <f>$D5*O5</f>
        <v>0.05517241379310345</v>
      </c>
      <c r="Q5" s="55">
        <v>0.8</v>
      </c>
      <c r="R5" s="6">
        <f>$D5*Q5</f>
        <v>0.2206896551724138</v>
      </c>
      <c r="S5" s="55">
        <v>0.4</v>
      </c>
      <c r="T5" s="6">
        <f>$D5*S5</f>
        <v>0.1103448275862069</v>
      </c>
    </row>
    <row r="6" spans="1:20" ht="13.5" customHeight="1">
      <c r="A6" s="66" t="s">
        <v>115</v>
      </c>
      <c r="B6" s="4">
        <v>10</v>
      </c>
      <c r="C6" s="4"/>
      <c r="D6" s="73">
        <f>B6/(B5+B6+B7+B8)</f>
        <v>0.3448275862068966</v>
      </c>
      <c r="E6" s="55">
        <v>0.8</v>
      </c>
      <c r="F6" s="6">
        <f>D6*E6</f>
        <v>0.2758620689655173</v>
      </c>
      <c r="G6" s="55">
        <v>1</v>
      </c>
      <c r="H6" s="6">
        <f>D6*G6</f>
        <v>0.3448275862068966</v>
      </c>
      <c r="I6" s="55">
        <v>0</v>
      </c>
      <c r="J6" s="6">
        <f>D6*I6</f>
        <v>0</v>
      </c>
      <c r="K6" s="55">
        <v>0.5</v>
      </c>
      <c r="L6" s="6">
        <f aca="true" t="shared" si="0" ref="L6:L15">D6*K6</f>
        <v>0.1724137931034483</v>
      </c>
      <c r="M6" s="55">
        <v>1</v>
      </c>
      <c r="N6" s="6">
        <f>D6*M6</f>
        <v>0.3448275862068966</v>
      </c>
      <c r="O6" s="55">
        <v>0.7</v>
      </c>
      <c r="P6" s="6">
        <f>D6*O6</f>
        <v>0.2413793103448276</v>
      </c>
      <c r="Q6" s="74">
        <v>0.6</v>
      </c>
      <c r="R6" s="6">
        <f aca="true" t="shared" si="1" ref="R6:R15">$D6*Q6</f>
        <v>0.20689655172413793</v>
      </c>
      <c r="S6" s="74">
        <v>0.8</v>
      </c>
      <c r="T6" s="6">
        <f aca="true" t="shared" si="2" ref="T6:T15">$D6*S6</f>
        <v>0.2758620689655173</v>
      </c>
    </row>
    <row r="7" spans="1:20" ht="13.5" customHeight="1">
      <c r="A7" s="65" t="s">
        <v>116</v>
      </c>
      <c r="B7" s="4">
        <v>3</v>
      </c>
      <c r="C7" s="4"/>
      <c r="D7" s="73">
        <f>B7/(B5+B6+B7+B8)</f>
        <v>0.10344827586206896</v>
      </c>
      <c r="E7" s="55">
        <v>0.1</v>
      </c>
      <c r="F7" s="6">
        <f>D7*E7</f>
        <v>0.010344827586206896</v>
      </c>
      <c r="G7" s="55">
        <v>0.5</v>
      </c>
      <c r="H7" s="6">
        <f>D7*G7</f>
        <v>0.05172413793103448</v>
      </c>
      <c r="I7" s="55">
        <v>0.6</v>
      </c>
      <c r="J7" s="6">
        <f>D7*I7</f>
        <v>0.06206896551724138</v>
      </c>
      <c r="K7" s="55">
        <v>0.5</v>
      </c>
      <c r="L7" s="6">
        <f t="shared" si="0"/>
        <v>0.05172413793103448</v>
      </c>
      <c r="M7" s="55">
        <v>0.1</v>
      </c>
      <c r="N7" s="6">
        <f>D7*M7</f>
        <v>0.010344827586206896</v>
      </c>
      <c r="O7" s="55">
        <v>0.7</v>
      </c>
      <c r="P7" s="6">
        <f>D7*O7</f>
        <v>0.07241379310344827</v>
      </c>
      <c r="Q7" s="74">
        <v>0.5</v>
      </c>
      <c r="R7" s="6">
        <f t="shared" si="1"/>
        <v>0.05172413793103448</v>
      </c>
      <c r="S7" s="74">
        <v>0.6</v>
      </c>
      <c r="T7" s="6">
        <f t="shared" si="2"/>
        <v>0.06206896551724138</v>
      </c>
    </row>
    <row r="8" spans="1:20" ht="13.5" customHeight="1">
      <c r="A8" s="67" t="s">
        <v>117</v>
      </c>
      <c r="B8" s="4">
        <v>8</v>
      </c>
      <c r="C8" s="4"/>
      <c r="D8" s="73">
        <f>B8/(B5+B6+B7+B8)</f>
        <v>0.27586206896551724</v>
      </c>
      <c r="E8" s="55">
        <v>0.7</v>
      </c>
      <c r="F8" s="6">
        <f>D8*E8</f>
        <v>0.19310344827586207</v>
      </c>
      <c r="G8" s="55">
        <v>0</v>
      </c>
      <c r="H8" s="6">
        <f>D8*G8</f>
        <v>0</v>
      </c>
      <c r="I8" s="55">
        <v>0.4</v>
      </c>
      <c r="J8" s="6">
        <f>D8*I8</f>
        <v>0.1103448275862069</v>
      </c>
      <c r="K8" s="55">
        <v>0.6</v>
      </c>
      <c r="L8" s="6">
        <f t="shared" si="0"/>
        <v>0.16551724137931034</v>
      </c>
      <c r="M8" s="55">
        <v>0</v>
      </c>
      <c r="N8" s="6">
        <f>D8*M8</f>
        <v>0</v>
      </c>
      <c r="O8" s="55">
        <v>0.2</v>
      </c>
      <c r="P8" s="6">
        <f>D8*O8</f>
        <v>0.05517241379310345</v>
      </c>
      <c r="Q8" s="74">
        <v>0.6</v>
      </c>
      <c r="R8" s="6">
        <f t="shared" si="1"/>
        <v>0.16551724137931034</v>
      </c>
      <c r="S8" s="74">
        <v>0</v>
      </c>
      <c r="T8" s="6">
        <f t="shared" si="2"/>
        <v>0</v>
      </c>
    </row>
    <row r="9" spans="1:20" ht="13.5" customHeight="1">
      <c r="A9" s="10" t="s">
        <v>1</v>
      </c>
      <c r="B9" s="75">
        <v>3</v>
      </c>
      <c r="C9" s="3">
        <f>B9/(B4+B9+B12)</f>
        <v>0.15</v>
      </c>
      <c r="D9" s="68"/>
      <c r="E9" s="56"/>
      <c r="F9" s="7"/>
      <c r="G9" s="56"/>
      <c r="H9" s="6"/>
      <c r="I9" s="56"/>
      <c r="J9" s="6"/>
      <c r="K9" s="55"/>
      <c r="L9" s="6"/>
      <c r="M9" s="56"/>
      <c r="N9" s="6"/>
      <c r="O9" s="56"/>
      <c r="P9" s="6"/>
      <c r="Q9" s="74"/>
      <c r="R9" s="6"/>
      <c r="S9" s="74"/>
      <c r="T9" s="6"/>
    </row>
    <row r="10" spans="1:20" ht="13.5" customHeight="1">
      <c r="A10" s="11" t="s">
        <v>95</v>
      </c>
      <c r="B10" s="4">
        <v>4</v>
      </c>
      <c r="C10" s="4"/>
      <c r="D10" s="73">
        <f>B10/(B10+B11)</f>
        <v>0.4444444444444444</v>
      </c>
      <c r="E10" s="55">
        <v>0.8</v>
      </c>
      <c r="F10" s="6">
        <f>D10*E10</f>
        <v>0.35555555555555557</v>
      </c>
      <c r="G10" s="55">
        <v>0.5</v>
      </c>
      <c r="H10" s="6">
        <f>D10*G10</f>
        <v>0.2222222222222222</v>
      </c>
      <c r="I10" s="55">
        <v>0.5</v>
      </c>
      <c r="J10" s="6">
        <f>D10*I10</f>
        <v>0.2222222222222222</v>
      </c>
      <c r="K10" s="55">
        <v>0.5</v>
      </c>
      <c r="L10" s="6">
        <f t="shared" si="0"/>
        <v>0.2222222222222222</v>
      </c>
      <c r="M10" s="55">
        <v>0.5</v>
      </c>
      <c r="N10" s="6">
        <f>D10*M10</f>
        <v>0.2222222222222222</v>
      </c>
      <c r="O10" s="55">
        <v>0.5</v>
      </c>
      <c r="P10" s="6">
        <f>D10*O10</f>
        <v>0.2222222222222222</v>
      </c>
      <c r="Q10" s="74">
        <v>0.5</v>
      </c>
      <c r="R10" s="6">
        <f t="shared" si="1"/>
        <v>0.2222222222222222</v>
      </c>
      <c r="S10" s="74">
        <v>0.5</v>
      </c>
      <c r="T10" s="6">
        <f t="shared" si="2"/>
        <v>0.2222222222222222</v>
      </c>
    </row>
    <row r="11" spans="1:20" ht="13.5" customHeight="1">
      <c r="A11" s="11" t="s">
        <v>118</v>
      </c>
      <c r="B11" s="4">
        <v>5</v>
      </c>
      <c r="C11" s="4"/>
      <c r="D11" s="73">
        <f>B11/(B10+B11)</f>
        <v>0.5555555555555556</v>
      </c>
      <c r="E11" s="55">
        <v>0.5</v>
      </c>
      <c r="F11" s="6">
        <f>D11*E11</f>
        <v>0.2777777777777778</v>
      </c>
      <c r="G11" s="55">
        <v>0.5</v>
      </c>
      <c r="H11" s="6">
        <f>D11*G11</f>
        <v>0.2777777777777778</v>
      </c>
      <c r="I11" s="55">
        <v>0.5</v>
      </c>
      <c r="J11" s="6">
        <f>D11*I11</f>
        <v>0.2777777777777778</v>
      </c>
      <c r="K11" s="55">
        <v>0.5</v>
      </c>
      <c r="L11" s="6">
        <f t="shared" si="0"/>
        <v>0.2777777777777778</v>
      </c>
      <c r="M11" s="55">
        <v>0.5</v>
      </c>
      <c r="N11" s="6">
        <f>D11*M11</f>
        <v>0.2777777777777778</v>
      </c>
      <c r="O11" s="55">
        <v>0.5</v>
      </c>
      <c r="P11" s="6">
        <f>D11*O11</f>
        <v>0.2777777777777778</v>
      </c>
      <c r="Q11" s="74">
        <v>0.5</v>
      </c>
      <c r="R11" s="6">
        <f t="shared" si="1"/>
        <v>0.2777777777777778</v>
      </c>
      <c r="S11" s="74">
        <v>0.5</v>
      </c>
      <c r="T11" s="6">
        <f t="shared" si="2"/>
        <v>0.2777777777777778</v>
      </c>
    </row>
    <row r="12" spans="1:20" ht="13.5" customHeight="1">
      <c r="A12" s="10" t="s">
        <v>96</v>
      </c>
      <c r="B12" s="75">
        <v>9</v>
      </c>
      <c r="C12" s="3">
        <f>B12/(B4+B9+B12)</f>
        <v>0.45</v>
      </c>
      <c r="D12" s="68"/>
      <c r="E12" s="56"/>
      <c r="F12" s="7"/>
      <c r="G12" s="56"/>
      <c r="H12" s="6"/>
      <c r="I12" s="56"/>
      <c r="J12" s="6"/>
      <c r="K12" s="55"/>
      <c r="L12" s="6"/>
      <c r="M12" s="56"/>
      <c r="N12" s="6"/>
      <c r="O12" s="56"/>
      <c r="P12" s="6"/>
      <c r="Q12" s="74"/>
      <c r="R12" s="6"/>
      <c r="S12" s="74"/>
      <c r="T12" s="6"/>
    </row>
    <row r="13" spans="1:20" ht="13.5" customHeight="1">
      <c r="A13" s="11" t="s">
        <v>97</v>
      </c>
      <c r="B13" s="4">
        <v>10</v>
      </c>
      <c r="C13" s="4"/>
      <c r="D13" s="73">
        <f>B13/(B13+B14+B15)</f>
        <v>0.43478260869565216</v>
      </c>
      <c r="E13" s="55">
        <v>0.1</v>
      </c>
      <c r="F13" s="6">
        <f>D13*E13</f>
        <v>0.043478260869565216</v>
      </c>
      <c r="G13" s="55">
        <v>0.4</v>
      </c>
      <c r="H13" s="6">
        <f>D13*G13</f>
        <v>0.17391304347826086</v>
      </c>
      <c r="I13" s="55">
        <v>0.2</v>
      </c>
      <c r="J13" s="6">
        <f>D13*I13</f>
        <v>0.08695652173913043</v>
      </c>
      <c r="K13" s="55">
        <v>0.8</v>
      </c>
      <c r="L13" s="6">
        <f t="shared" si="0"/>
        <v>0.34782608695652173</v>
      </c>
      <c r="M13" s="55">
        <v>0</v>
      </c>
      <c r="N13" s="6">
        <f>D13*M13</f>
        <v>0</v>
      </c>
      <c r="O13" s="55">
        <v>0.8</v>
      </c>
      <c r="P13" s="6">
        <f>D13*O13</f>
        <v>0.34782608695652173</v>
      </c>
      <c r="Q13" s="74">
        <v>0.2</v>
      </c>
      <c r="R13" s="6">
        <f t="shared" si="1"/>
        <v>0.08695652173913043</v>
      </c>
      <c r="S13" s="74">
        <v>0.3</v>
      </c>
      <c r="T13" s="6">
        <f t="shared" si="2"/>
        <v>0.13043478260869565</v>
      </c>
    </row>
    <row r="14" spans="1:20" ht="13.5" customHeight="1">
      <c r="A14" s="11" t="s">
        <v>101</v>
      </c>
      <c r="B14" s="4">
        <v>6</v>
      </c>
      <c r="C14" s="4"/>
      <c r="D14" s="73">
        <f>B14/(B13+B14+B15)</f>
        <v>0.2608695652173913</v>
      </c>
      <c r="E14" s="55">
        <v>0.5</v>
      </c>
      <c r="F14" s="6">
        <f>D14*E14</f>
        <v>0.13043478260869565</v>
      </c>
      <c r="G14" s="55">
        <v>0.7</v>
      </c>
      <c r="H14" s="6">
        <f>D14*G14</f>
        <v>0.18260869565217389</v>
      </c>
      <c r="I14" s="55">
        <v>0.4</v>
      </c>
      <c r="J14" s="6">
        <f>D14*I14</f>
        <v>0.10434782608695653</v>
      </c>
      <c r="K14" s="55">
        <v>0.8</v>
      </c>
      <c r="L14" s="6">
        <f t="shared" si="0"/>
        <v>0.20869565217391306</v>
      </c>
      <c r="M14" s="55">
        <v>0</v>
      </c>
      <c r="N14" s="6">
        <f>D14*M14</f>
        <v>0</v>
      </c>
      <c r="O14" s="55">
        <v>0.8</v>
      </c>
      <c r="P14" s="6">
        <f>D14*O14</f>
        <v>0.20869565217391306</v>
      </c>
      <c r="Q14" s="74">
        <v>0.5</v>
      </c>
      <c r="R14" s="6">
        <f t="shared" si="1"/>
        <v>0.13043478260869565</v>
      </c>
      <c r="S14" s="74">
        <v>0.7</v>
      </c>
      <c r="T14" s="6">
        <f t="shared" si="2"/>
        <v>0.18260869565217389</v>
      </c>
    </row>
    <row r="15" spans="1:20" ht="13.5" customHeight="1">
      <c r="A15" s="11" t="s">
        <v>94</v>
      </c>
      <c r="B15" s="4">
        <v>7</v>
      </c>
      <c r="C15" s="4"/>
      <c r="D15" s="73">
        <f>B15/(B13+B14+B15)</f>
        <v>0.30434782608695654</v>
      </c>
      <c r="E15" s="55">
        <v>0.5</v>
      </c>
      <c r="F15" s="6">
        <f>D15*E15</f>
        <v>0.15217391304347827</v>
      </c>
      <c r="G15" s="55">
        <v>0.5</v>
      </c>
      <c r="H15" s="6">
        <f>D15*G15</f>
        <v>0.15217391304347827</v>
      </c>
      <c r="I15" s="55">
        <v>0.5</v>
      </c>
      <c r="J15" s="6">
        <f>D15*I15</f>
        <v>0.15217391304347827</v>
      </c>
      <c r="K15" s="55">
        <v>0.5</v>
      </c>
      <c r="L15" s="6">
        <f t="shared" si="0"/>
        <v>0.15217391304347827</v>
      </c>
      <c r="M15" s="55">
        <v>0.5</v>
      </c>
      <c r="N15" s="6">
        <f>D15*M15</f>
        <v>0.15217391304347827</v>
      </c>
      <c r="O15" s="55">
        <v>0.5</v>
      </c>
      <c r="P15" s="6">
        <f>D15*O15</f>
        <v>0.15217391304347827</v>
      </c>
      <c r="Q15" s="74">
        <v>0.5</v>
      </c>
      <c r="R15" s="6">
        <f t="shared" si="1"/>
        <v>0.15217391304347827</v>
      </c>
      <c r="S15" s="74">
        <v>0.5</v>
      </c>
      <c r="T15" s="6">
        <f t="shared" si="2"/>
        <v>0.15217391304347827</v>
      </c>
    </row>
    <row r="16" spans="1:20" ht="13.5" customHeight="1">
      <c r="A16" s="10" t="s">
        <v>46</v>
      </c>
      <c r="B16" s="5"/>
      <c r="C16" s="5"/>
      <c r="D16" s="3"/>
      <c r="E16" s="57"/>
      <c r="F16" s="8">
        <f>$C4*(SUM(F5:F8))+$C9*(SUM(F10:F11))+$C12*(SUM(F13:F15))</f>
        <v>0.5327736131934033</v>
      </c>
      <c r="G16" s="58"/>
      <c r="H16" s="8">
        <f>$C4*(SUM(H5:H8))+$C9*(SUM(H10:H11))+$C12*(SUM(H13:H15))</f>
        <v>0.49563718140929536</v>
      </c>
      <c r="I16" s="58"/>
      <c r="J16" s="8">
        <f>$C4*(SUM(J5:J8))+$C9*(SUM(J10:J11))+$C12*(SUM(J13:J15))</f>
        <v>0.3537031484257871</v>
      </c>
      <c r="K16" s="60"/>
      <c r="L16" s="8">
        <f>$C4*(SUM(L5:L8))+$C9*(SUM(L10:L11))+$C12*(SUM(L13:L15))</f>
        <v>0.5939130434782609</v>
      </c>
      <c r="M16" s="58"/>
      <c r="N16" s="8">
        <f>$C4*(SUM(N5:N8))+$C9*(SUM(N10:N11))+$C12*(SUM(N13:N15))</f>
        <v>0.31865067466266866</v>
      </c>
      <c r="O16" s="58"/>
      <c r="P16" s="8">
        <f>$C4*(SUM(P5:P8))+$C9*(SUM(P10:P11))+$C12*(SUM(P13:P15))</f>
        <v>0.5635682158920541</v>
      </c>
      <c r="Q16" s="8"/>
      <c r="R16" s="8">
        <f>$C4*(SUM(R5:R8))+$C9*(SUM(R10:R11))+$C12*(SUM(R13:R15))</f>
        <v>0.49923538230884557</v>
      </c>
      <c r="S16" s="58"/>
      <c r="T16" s="8">
        <f>$C4*(SUM(T5:T8))+$C9*(SUM(T10:T11))+$C12*(SUM(T13:T15))</f>
        <v>0.46365817091454276</v>
      </c>
    </row>
    <row r="17" spans="1:5" ht="13.5" customHeight="1">
      <c r="A17" s="24" t="s">
        <v>88</v>
      </c>
      <c r="B17" s="6">
        <f>(1/$B$3)*(F16+H16+J16+L16+N16+P16+R16+T16)</f>
        <v>0.4776424287856072</v>
      </c>
      <c r="C17" s="12">
        <f>SUM(C4,C9,C12)</f>
        <v>1</v>
      </c>
      <c r="D17" s="12">
        <f>SUM(D5:D15)</f>
        <v>3</v>
      </c>
      <c r="E17" s="12"/>
    </row>
    <row r="19" ht="12.75">
      <c r="A19" s="59" t="s">
        <v>103</v>
      </c>
    </row>
    <row r="20" spans="1:20" ht="50.25" customHeight="1">
      <c r="A20" s="9" t="s">
        <v>25</v>
      </c>
      <c r="B20" s="18" t="s">
        <v>3</v>
      </c>
      <c r="C20" s="18" t="s">
        <v>98</v>
      </c>
      <c r="D20" s="18" t="s">
        <v>99</v>
      </c>
      <c r="E20" s="89" t="s">
        <v>105</v>
      </c>
      <c r="F20" s="90"/>
      <c r="G20" s="89" t="s">
        <v>106</v>
      </c>
      <c r="H20" s="90"/>
      <c r="I20" s="89" t="s">
        <v>110</v>
      </c>
      <c r="J20" s="90"/>
      <c r="K20" s="89" t="s">
        <v>107</v>
      </c>
      <c r="L20" s="90"/>
      <c r="M20" s="89" t="s">
        <v>108</v>
      </c>
      <c r="N20" s="90"/>
      <c r="O20" s="89" t="s">
        <v>109</v>
      </c>
      <c r="P20" s="90"/>
      <c r="Q20" s="89" t="s">
        <v>124</v>
      </c>
      <c r="R20" s="90"/>
      <c r="S20" s="91" t="s">
        <v>125</v>
      </c>
      <c r="T20" s="92"/>
    </row>
    <row r="21" spans="1:20" ht="13.5" customHeight="1">
      <c r="A21" s="9"/>
      <c r="B21" s="2"/>
      <c r="C21" s="2"/>
      <c r="D21" s="2"/>
      <c r="E21" s="79" t="s">
        <v>134</v>
      </c>
      <c r="F21" s="80"/>
      <c r="G21" s="79" t="s">
        <v>134</v>
      </c>
      <c r="H21" s="80"/>
      <c r="I21" s="79" t="s">
        <v>134</v>
      </c>
      <c r="J21" s="80"/>
      <c r="K21" s="79" t="s">
        <v>134</v>
      </c>
      <c r="L21" s="80"/>
      <c r="M21" s="79" t="s">
        <v>134</v>
      </c>
      <c r="N21" s="80"/>
      <c r="O21" s="79" t="s">
        <v>134</v>
      </c>
      <c r="P21" s="80"/>
      <c r="Q21" s="79" t="s">
        <v>134</v>
      </c>
      <c r="R21" s="80"/>
      <c r="S21" s="79" t="s">
        <v>134</v>
      </c>
      <c r="T21" s="80"/>
    </row>
    <row r="22" spans="1:20" ht="13.5" customHeight="1">
      <c r="A22" s="10" t="s">
        <v>0</v>
      </c>
      <c r="B22" s="28"/>
      <c r="C22" s="28">
        <f>(1/$B$3)*C4*(SUM(F5:F8)+SUM(H5:H8)+SUM(J5:J8)+SUM(L5:L8)+SUM(N5:N8)+SUM(P5:P8))</f>
        <v>0.14396551724137932</v>
      </c>
      <c r="D22" s="28"/>
      <c r="E22" s="77"/>
      <c r="F22" s="78"/>
      <c r="G22" s="77"/>
      <c r="H22" s="78"/>
      <c r="I22" s="77"/>
      <c r="J22" s="78"/>
      <c r="K22" s="77"/>
      <c r="L22" s="78"/>
      <c r="M22" s="77"/>
      <c r="N22" s="78"/>
      <c r="O22" s="77"/>
      <c r="P22" s="78"/>
      <c r="Q22" s="81"/>
      <c r="R22" s="82"/>
      <c r="S22" s="81"/>
      <c r="T22" s="82"/>
    </row>
    <row r="23" spans="1:20" ht="13.5" customHeight="1">
      <c r="A23" s="65" t="s">
        <v>111</v>
      </c>
      <c r="B23" s="28"/>
      <c r="C23" s="28"/>
      <c r="D23" s="28">
        <f>(1/$B$3)*C$4*(SUM(F5+H5+J5+L5+N5+P5))</f>
        <v>0.03586206896551724</v>
      </c>
      <c r="E23" s="77">
        <f>(1/$B$3)*$C$4*F5</f>
        <v>0.012413793103448277</v>
      </c>
      <c r="F23" s="78"/>
      <c r="G23" s="77">
        <f>(1/$B$3)*$C$4*H5</f>
        <v>0.004137931034482759</v>
      </c>
      <c r="H23" s="78"/>
      <c r="I23" s="77">
        <f>(1/$B$3)*$C$4*J5</f>
        <v>0.006896551724137931</v>
      </c>
      <c r="J23" s="78"/>
      <c r="K23" s="77">
        <f>(1/$B$3)*$C$4*L5</f>
        <v>0.005517241379310345</v>
      </c>
      <c r="L23" s="78"/>
      <c r="M23" s="77">
        <f>(1/$B$3)*$C$4*N5</f>
        <v>0.004137931034482759</v>
      </c>
      <c r="N23" s="78"/>
      <c r="O23" s="77">
        <f>(1/$B$3)*$C$4*P5</f>
        <v>0.0027586206896551726</v>
      </c>
      <c r="P23" s="78"/>
      <c r="Q23" s="77">
        <f>(1/$B$3)*$C$4*R5</f>
        <v>0.01103448275862069</v>
      </c>
      <c r="R23" s="78"/>
      <c r="S23" s="77">
        <f>(1/$B$3)*$C$4*T5</f>
        <v>0.005517241379310345</v>
      </c>
      <c r="T23" s="78"/>
    </row>
    <row r="24" spans="1:20" ht="13.5" customHeight="1">
      <c r="A24" s="66" t="s">
        <v>115</v>
      </c>
      <c r="B24" s="25"/>
      <c r="C24" s="28"/>
      <c r="D24" s="72">
        <f>(1/$B$3)*C$4*(SUM(F6+H6+J6+L6+N6+P6))</f>
        <v>0.06896551724137932</v>
      </c>
      <c r="E24" s="77">
        <f>(1/$B$3)*$C$4*F6</f>
        <v>0.013793103448275865</v>
      </c>
      <c r="F24" s="78"/>
      <c r="G24" s="83">
        <f>(1/$B$3)*$C$4*H6</f>
        <v>0.01724137931034483</v>
      </c>
      <c r="H24" s="84"/>
      <c r="I24" s="77">
        <f>(1/$B$3)*$C$4*J6</f>
        <v>0</v>
      </c>
      <c r="J24" s="78"/>
      <c r="K24" s="77">
        <f>(1/$B$3)*$C$4*L6</f>
        <v>0.008620689655172415</v>
      </c>
      <c r="L24" s="78"/>
      <c r="M24" s="83">
        <f>(1/$B$3)*$C$4*N6</f>
        <v>0.01724137931034483</v>
      </c>
      <c r="N24" s="84"/>
      <c r="O24" s="77">
        <f>(1/$B$3)*$C$4*P6</f>
        <v>0.012068965517241381</v>
      </c>
      <c r="P24" s="78"/>
      <c r="Q24" s="77">
        <f>(1/$B$3)*$C$4*R6</f>
        <v>0.010344827586206896</v>
      </c>
      <c r="R24" s="78"/>
      <c r="S24" s="77">
        <f>(1/$B$3)*$C$4*T6</f>
        <v>0.013793103448275865</v>
      </c>
      <c r="T24" s="78"/>
    </row>
    <row r="25" spans="1:20" ht="13.5" customHeight="1">
      <c r="A25" s="65" t="s">
        <v>116</v>
      </c>
      <c r="B25" s="25"/>
      <c r="C25" s="28"/>
      <c r="D25" s="28">
        <f>(1/$B$3)*C$4*(SUM(F7+H7+J7+L7+N7+P7))</f>
        <v>0.012931034482758619</v>
      </c>
      <c r="E25" s="77">
        <f>(1/$B$3)*$C$4*F7</f>
        <v>0.0005172413793103448</v>
      </c>
      <c r="F25" s="78"/>
      <c r="G25" s="77">
        <f>(1/$B$3)*$C$4*H7</f>
        <v>0.002586206896551724</v>
      </c>
      <c r="H25" s="78"/>
      <c r="I25" s="77">
        <f>(1/$B$3)*$C$4*J7</f>
        <v>0.0031034482758620693</v>
      </c>
      <c r="J25" s="78"/>
      <c r="K25" s="77">
        <f>(1/$B$3)*$C$4*L7</f>
        <v>0.002586206896551724</v>
      </c>
      <c r="L25" s="78"/>
      <c r="M25" s="77">
        <f>(1/$B$3)*$C$4*N7</f>
        <v>0.0005172413793103448</v>
      </c>
      <c r="N25" s="78"/>
      <c r="O25" s="77">
        <f>(1/$B$3)*$C$4*P7</f>
        <v>0.0036206896551724136</v>
      </c>
      <c r="P25" s="78"/>
      <c r="Q25" s="77">
        <f>(1/$B$3)*$C$4*R7</f>
        <v>0.002586206896551724</v>
      </c>
      <c r="R25" s="78"/>
      <c r="S25" s="77">
        <f>(1/$B$3)*$C$4*T7</f>
        <v>0.0031034482758620693</v>
      </c>
      <c r="T25" s="78"/>
    </row>
    <row r="26" spans="1:20" ht="13.5" customHeight="1">
      <c r="A26" s="67" t="s">
        <v>117</v>
      </c>
      <c r="B26" s="25"/>
      <c r="C26" s="28"/>
      <c r="D26" s="28">
        <f>(1/$B$3)*C$4*(SUM(F8+H8+J8+L8+N8+P8))</f>
        <v>0.026206896551724135</v>
      </c>
      <c r="E26" s="77">
        <f>(1/$B$3)*$C$4*F8</f>
        <v>0.009655172413793104</v>
      </c>
      <c r="F26" s="78"/>
      <c r="G26" s="77">
        <f>(1/$B$3)*$C$4*H8</f>
        <v>0</v>
      </c>
      <c r="H26" s="78"/>
      <c r="I26" s="77">
        <f>(1/$B$3)*$C$4*J8</f>
        <v>0.005517241379310345</v>
      </c>
      <c r="J26" s="78"/>
      <c r="K26" s="77">
        <f>(1/$B$3)*$C$4*L8</f>
        <v>0.008275862068965517</v>
      </c>
      <c r="L26" s="78"/>
      <c r="M26" s="77">
        <f>(1/$B$3)*$C$4*N8</f>
        <v>0</v>
      </c>
      <c r="N26" s="78"/>
      <c r="O26" s="77">
        <f>(1/$B$3)*$C$4*P8</f>
        <v>0.0027586206896551726</v>
      </c>
      <c r="P26" s="78"/>
      <c r="Q26" s="77">
        <f>(1/$B$3)*$C$4*R8</f>
        <v>0.008275862068965517</v>
      </c>
      <c r="R26" s="78"/>
      <c r="S26" s="77">
        <f>(1/$B$3)*$C$4*T8</f>
        <v>0</v>
      </c>
      <c r="T26" s="78"/>
    </row>
    <row r="27" spans="1:20" ht="13.5" customHeight="1">
      <c r="A27" s="10" t="s">
        <v>1</v>
      </c>
      <c r="B27" s="25"/>
      <c r="C27" s="28">
        <f>(1/$B$3)*C9*(SUM(F10:F11)+SUM(H10:H11)+SUM(J10:J11)+SUM(L10:L11)+SUM(N10:N11)+SUM(P10:P11))</f>
        <v>0.05875</v>
      </c>
      <c r="D27" s="28"/>
      <c r="E27" s="77"/>
      <c r="F27" s="78"/>
      <c r="G27" s="77"/>
      <c r="H27" s="78"/>
      <c r="I27" s="77"/>
      <c r="J27" s="78"/>
      <c r="K27" s="77"/>
      <c r="L27" s="78"/>
      <c r="M27" s="77"/>
      <c r="N27" s="78"/>
      <c r="O27" s="77"/>
      <c r="P27" s="78"/>
      <c r="Q27" s="77"/>
      <c r="R27" s="78"/>
      <c r="S27" s="77"/>
      <c r="T27" s="78"/>
    </row>
    <row r="28" spans="1:20" ht="13.5" customHeight="1">
      <c r="A28" s="11" t="s">
        <v>95</v>
      </c>
      <c r="B28" s="25"/>
      <c r="C28" s="28"/>
      <c r="D28" s="70">
        <f>(1/$B$3)*C$9*(SUM(F10+H10+J10+L10+N10+P10))</f>
        <v>0.0275</v>
      </c>
      <c r="E28" s="77">
        <f>(1/$B$3)*$C$9*F10</f>
        <v>0.006666666666666667</v>
      </c>
      <c r="F28" s="78"/>
      <c r="G28" s="77">
        <f>(1/$B$3)*$C$9*H10</f>
        <v>0.004166666666666667</v>
      </c>
      <c r="H28" s="78"/>
      <c r="I28" s="77">
        <f>(1/$B$3)*$C$9*J10</f>
        <v>0.004166666666666667</v>
      </c>
      <c r="J28" s="78"/>
      <c r="K28" s="77">
        <f>(1/$B$3)*$C$9*L10</f>
        <v>0.004166666666666667</v>
      </c>
      <c r="L28" s="78"/>
      <c r="M28" s="77">
        <f>(1/$B$3)*$C$9*N10</f>
        <v>0.004166666666666667</v>
      </c>
      <c r="N28" s="78"/>
      <c r="O28" s="77">
        <f>(1/$B$3)*$C$9*P10</f>
        <v>0.004166666666666667</v>
      </c>
      <c r="P28" s="78"/>
      <c r="Q28" s="77">
        <f>(1/$B$3)*$C$4*R10</f>
        <v>0.011111111111111112</v>
      </c>
      <c r="R28" s="78"/>
      <c r="S28" s="77">
        <f>(1/$B$3)*$C$4*T10</f>
        <v>0.011111111111111112</v>
      </c>
      <c r="T28" s="78"/>
    </row>
    <row r="29" spans="1:20" ht="13.5" customHeight="1">
      <c r="A29" s="11" t="s">
        <v>118</v>
      </c>
      <c r="B29" s="26"/>
      <c r="C29" s="28"/>
      <c r="D29" s="70">
        <f>(1/$B$3)*C$9*(SUM(F11+H11+J11+L11+N11+P11))</f>
        <v>0.031249999999999997</v>
      </c>
      <c r="E29" s="77">
        <f>(1/$B$3)*$C$9*F11</f>
        <v>0.005208333333333333</v>
      </c>
      <c r="F29" s="78"/>
      <c r="G29" s="77">
        <f>(1/$B$3)*$C$9*H11</f>
        <v>0.005208333333333333</v>
      </c>
      <c r="H29" s="78"/>
      <c r="I29" s="77">
        <f>(1/$B$3)*$C$9*J11</f>
        <v>0.005208333333333333</v>
      </c>
      <c r="J29" s="78"/>
      <c r="K29" s="77">
        <f>(1/$B$3)*$C$9*L11</f>
        <v>0.005208333333333333</v>
      </c>
      <c r="L29" s="78"/>
      <c r="M29" s="77">
        <f>(1/$B$3)*$C$9*N11</f>
        <v>0.005208333333333333</v>
      </c>
      <c r="N29" s="78"/>
      <c r="O29" s="77">
        <f>(1/$B$3)*$C$9*P11</f>
        <v>0.005208333333333333</v>
      </c>
      <c r="P29" s="78"/>
      <c r="Q29" s="77">
        <f>(1/$B$3)*$C$4*R11</f>
        <v>0.01388888888888889</v>
      </c>
      <c r="R29" s="78"/>
      <c r="S29" s="77">
        <f>(1/$B$3)*$C$4*T11</f>
        <v>0.01388888888888889</v>
      </c>
      <c r="T29" s="78"/>
    </row>
    <row r="30" spans="1:20" ht="13.5" customHeight="1">
      <c r="A30" s="10" t="s">
        <v>96</v>
      </c>
      <c r="B30" s="25"/>
      <c r="C30" s="72">
        <f>(1/$B$3)*C12*(SUM(F13:F15)+SUM(H13:H15)+SUM(J13:J15)+SUM(L13:L15)+SUM(N13:N15)+SUM(P13:P15))</f>
        <v>0.15456521739130438</v>
      </c>
      <c r="D30" s="70"/>
      <c r="E30" s="77"/>
      <c r="F30" s="78"/>
      <c r="G30" s="77"/>
      <c r="H30" s="78"/>
      <c r="I30" s="77"/>
      <c r="J30" s="78"/>
      <c r="K30" s="77"/>
      <c r="L30" s="78"/>
      <c r="M30" s="77"/>
      <c r="N30" s="78"/>
      <c r="O30" s="77"/>
      <c r="P30" s="78"/>
      <c r="Q30" s="77"/>
      <c r="R30" s="78"/>
      <c r="S30" s="77"/>
      <c r="T30" s="78"/>
    </row>
    <row r="31" spans="1:20" ht="13.5" customHeight="1">
      <c r="A31" s="11" t="s">
        <v>97</v>
      </c>
      <c r="B31" s="25"/>
      <c r="C31" s="28"/>
      <c r="D31" s="72">
        <f>(1/$B$3)*C$12*(SUM(F13+H13+J13+L13+N13+P13))</f>
        <v>0.05625</v>
      </c>
      <c r="E31" s="85">
        <f>(1/$B$3)*$C$12*F13</f>
        <v>0.0024456521739130437</v>
      </c>
      <c r="F31" s="86"/>
      <c r="G31" s="77">
        <f>(1/$B$3)*$C$12*H13</f>
        <v>0.009782608695652175</v>
      </c>
      <c r="H31" s="78"/>
      <c r="I31" s="77">
        <f>(1/$B$3)*$C$12*J13</f>
        <v>0.004891304347826087</v>
      </c>
      <c r="J31" s="78"/>
      <c r="K31" s="83">
        <f>(1/$B$3)*$C$12*L13</f>
        <v>0.01956521739130435</v>
      </c>
      <c r="L31" s="84"/>
      <c r="M31" s="77">
        <f>(1/$B$3)*$C$12*N13</f>
        <v>0</v>
      </c>
      <c r="N31" s="78"/>
      <c r="O31" s="83">
        <f>(1/$B$3)*$C$12*P13</f>
        <v>0.01956521739130435</v>
      </c>
      <c r="P31" s="84"/>
      <c r="Q31" s="77">
        <f>(1/$B$3)*$C$4*R13</f>
        <v>0.004347826086956522</v>
      </c>
      <c r="R31" s="78"/>
      <c r="S31" s="77">
        <f>(1/$B$3)*$C$4*T13</f>
        <v>0.006521739130434783</v>
      </c>
      <c r="T31" s="78"/>
    </row>
    <row r="32" spans="1:20" ht="13.5" customHeight="1">
      <c r="A32" s="11" t="s">
        <v>101</v>
      </c>
      <c r="B32" s="25"/>
      <c r="C32" s="28"/>
      <c r="D32" s="70">
        <f>(1/$B$3)*C$12*(SUM(F14+H14+J14+L14+N14+P14))</f>
        <v>0.04695652173913043</v>
      </c>
      <c r="E32" s="77">
        <f>(1/$B$3)*$C$12*F14</f>
        <v>0.007336956521739131</v>
      </c>
      <c r="F32" s="78"/>
      <c r="G32" s="77">
        <f>(1/$B$3)*$C$12*H14</f>
        <v>0.010271739130434781</v>
      </c>
      <c r="H32" s="78"/>
      <c r="I32" s="77">
        <f>(1/$B$3)*$C$12*J14</f>
        <v>0.005869565217391305</v>
      </c>
      <c r="J32" s="78"/>
      <c r="K32" s="77">
        <f>(1/$B$3)*$C$12*L14</f>
        <v>0.01173913043478261</v>
      </c>
      <c r="L32" s="78"/>
      <c r="M32" s="77">
        <f>(1/$B$3)*$C$12*N14</f>
        <v>0</v>
      </c>
      <c r="N32" s="78"/>
      <c r="O32" s="77">
        <f>(1/$B$3)*$C$12*P14</f>
        <v>0.01173913043478261</v>
      </c>
      <c r="P32" s="78"/>
      <c r="Q32" s="77">
        <f>(1/$B$3)*$C$4*R14</f>
        <v>0.006521739130434783</v>
      </c>
      <c r="R32" s="78"/>
      <c r="S32" s="77">
        <f>(1/$B$3)*$C$4*T14</f>
        <v>0.009130434782608695</v>
      </c>
      <c r="T32" s="78"/>
    </row>
    <row r="33" spans="1:20" ht="13.5" customHeight="1">
      <c r="A33" s="11" t="s">
        <v>94</v>
      </c>
      <c r="B33" s="66"/>
      <c r="C33" s="69"/>
      <c r="D33" s="70">
        <f>(1/$B$3)*C$12*(SUM(F15+H15+J15+L15+N15+P15))</f>
        <v>0.051358695652173915</v>
      </c>
      <c r="E33" s="77">
        <f>(1/$B$3)*$C$12*F15</f>
        <v>0.008559782608695653</v>
      </c>
      <c r="F33" s="78"/>
      <c r="G33" s="77">
        <f>(1/$B$3)*$C$12*H15</f>
        <v>0.008559782608695653</v>
      </c>
      <c r="H33" s="78"/>
      <c r="I33" s="77">
        <f>(1/$B$3)*$C$12*J15</f>
        <v>0.008559782608695653</v>
      </c>
      <c r="J33" s="78"/>
      <c r="K33" s="77">
        <f>(1/$B$3)*$C$12*L15</f>
        <v>0.008559782608695653</v>
      </c>
      <c r="L33" s="78"/>
      <c r="M33" s="77">
        <f>(1/$B$3)*$C$12*N15</f>
        <v>0.008559782608695653</v>
      </c>
      <c r="N33" s="78"/>
      <c r="O33" s="77">
        <f>(1/$B$3)*$C$12*P15</f>
        <v>0.008559782608695653</v>
      </c>
      <c r="P33" s="78"/>
      <c r="Q33" s="77">
        <f>(1/$B$3)*$C$4*R15</f>
        <v>0.007608695652173914</v>
      </c>
      <c r="R33" s="78"/>
      <c r="S33" s="77">
        <f>(1/$B$3)*$C$4*T15</f>
        <v>0.007608695652173914</v>
      </c>
      <c r="T33" s="78"/>
    </row>
    <row r="34" spans="1:5" ht="12.75">
      <c r="A34" s="63"/>
      <c r="C34" s="12">
        <f>SUM(C22:C33)</f>
        <v>0.3572807346326837</v>
      </c>
      <c r="D34" s="12">
        <f>SUM(D22:D33)</f>
        <v>0.3572807346326837</v>
      </c>
      <c r="E34" s="12">
        <f>SUM(E22:E33)</f>
        <v>0.06659670164917543</v>
      </c>
    </row>
    <row r="35" spans="1:4" ht="12.75">
      <c r="A35" s="63"/>
      <c r="C35" s="52"/>
      <c r="D35" s="52"/>
    </row>
    <row r="36" spans="1:4" ht="12.75">
      <c r="A36" t="s">
        <v>104</v>
      </c>
      <c r="C36" s="52"/>
      <c r="D36" s="52"/>
    </row>
    <row r="37" spans="1:4" ht="12.75">
      <c r="A37" t="s">
        <v>100</v>
      </c>
      <c r="C37" s="52"/>
      <c r="D37" s="52"/>
    </row>
    <row r="38" spans="1:4" ht="37.5" customHeight="1">
      <c r="A38" s="9" t="s">
        <v>2</v>
      </c>
      <c r="B38" s="66"/>
      <c r="C38" s="18" t="s">
        <v>59</v>
      </c>
      <c r="D38" s="18" t="s">
        <v>58</v>
      </c>
    </row>
    <row r="39" spans="1:20" ht="30" customHeight="1">
      <c r="A39" s="10" t="s">
        <v>0</v>
      </c>
      <c r="B39" s="66"/>
      <c r="C39" s="27" t="s">
        <v>60</v>
      </c>
      <c r="D39" s="53"/>
      <c r="E39" s="90" t="s">
        <v>70</v>
      </c>
      <c r="F39" s="90"/>
      <c r="G39" s="90" t="s">
        <v>71</v>
      </c>
      <c r="H39" s="90"/>
      <c r="I39" s="90" t="s">
        <v>72</v>
      </c>
      <c r="J39" s="90"/>
      <c r="K39" s="90" t="s">
        <v>73</v>
      </c>
      <c r="L39" s="90"/>
      <c r="M39" s="90" t="s">
        <v>74</v>
      </c>
      <c r="N39" s="90"/>
      <c r="O39" s="90" t="s">
        <v>75</v>
      </c>
      <c r="P39" s="90"/>
      <c r="Q39" s="89" t="s">
        <v>126</v>
      </c>
      <c r="R39" s="90"/>
      <c r="S39" s="91" t="s">
        <v>127</v>
      </c>
      <c r="T39" s="92"/>
    </row>
    <row r="40" spans="1:20" ht="12.75">
      <c r="A40" s="65" t="s">
        <v>111</v>
      </c>
      <c r="B40" s="66"/>
      <c r="C40" s="25"/>
      <c r="D40" s="27" t="s">
        <v>63</v>
      </c>
      <c r="E40" s="93">
        <f>(1/$B$3)*$C$4*$D5*E5</f>
        <v>0.012413793103448275</v>
      </c>
      <c r="F40" s="93"/>
      <c r="G40" s="93">
        <f>(1/$B$3)*$C$4*$D5*G5</f>
        <v>0.004137931034482759</v>
      </c>
      <c r="H40" s="93"/>
      <c r="I40" s="93">
        <f>(1/$B$3)*$C$4*$D5*I5</f>
        <v>0.006896551724137931</v>
      </c>
      <c r="J40" s="93"/>
      <c r="K40" s="93">
        <f>(1/$B$3)*$C$4*$D5*K5</f>
        <v>0.005517241379310345</v>
      </c>
      <c r="L40" s="93"/>
      <c r="M40" s="93">
        <f>(1/$B$3)*$C$4*$D5*M5</f>
        <v>0.004137931034482759</v>
      </c>
      <c r="N40" s="93"/>
      <c r="O40" s="93">
        <f>(1/$B$3)*$C$4*$D5*O5</f>
        <v>0.0027586206896551726</v>
      </c>
      <c r="P40" s="93"/>
      <c r="Q40" s="93">
        <f>(1/$B$3)*$C$4*$D5*Q5</f>
        <v>0.01103448275862069</v>
      </c>
      <c r="R40" s="93"/>
      <c r="S40" s="87">
        <f>(1/$B$3)*$C$4*$D5*S5</f>
        <v>0.005517241379310345</v>
      </c>
      <c r="T40" s="88"/>
    </row>
    <row r="41" spans="1:20" ht="12.75">
      <c r="A41" s="66" t="s">
        <v>115</v>
      </c>
      <c r="B41" s="66"/>
      <c r="C41" s="25"/>
      <c r="D41" s="27" t="s">
        <v>64</v>
      </c>
      <c r="E41" s="93">
        <f>(1/$B$3)*$C$4*$D6*E6</f>
        <v>0.013793103448275865</v>
      </c>
      <c r="F41" s="93"/>
      <c r="G41" s="93">
        <f>(1/$B$3)*$C$4*$D6*G6</f>
        <v>0.01724137931034483</v>
      </c>
      <c r="H41" s="93"/>
      <c r="I41" s="93">
        <f>(1/$B$3)*$C$4*$D6*I6</f>
        <v>0</v>
      </c>
      <c r="J41" s="93"/>
      <c r="K41" s="93">
        <f>(1/$B$3)*$C$4*$D6*K6</f>
        <v>0.008620689655172415</v>
      </c>
      <c r="L41" s="93"/>
      <c r="M41" s="93">
        <f>(1/$B$3)*$C$4*$D6*M6</f>
        <v>0.01724137931034483</v>
      </c>
      <c r="N41" s="93"/>
      <c r="O41" s="93">
        <f>(1/$B$3)*$C$4*$D6*O6</f>
        <v>0.012068965517241381</v>
      </c>
      <c r="P41" s="93"/>
      <c r="Q41" s="93">
        <f>(1/$B$3)*$C$4*$D6*Q6</f>
        <v>0.010344827586206898</v>
      </c>
      <c r="R41" s="93"/>
      <c r="S41" s="87">
        <f>(1/$B$3)*$C$4*$D6*S6</f>
        <v>0.013793103448275865</v>
      </c>
      <c r="T41" s="88"/>
    </row>
    <row r="42" spans="1:20" ht="12.75">
      <c r="A42" s="65" t="s">
        <v>116</v>
      </c>
      <c r="B42" s="66"/>
      <c r="C42" s="25"/>
      <c r="D42" s="27" t="s">
        <v>65</v>
      </c>
      <c r="E42" s="93">
        <f>(1/$B$3)*$C$4*$D7*E7</f>
        <v>0.0005172413793103448</v>
      </c>
      <c r="F42" s="93"/>
      <c r="G42" s="93">
        <f>(1/$B$3)*$C$4*$D7*G7</f>
        <v>0.002586206896551724</v>
      </c>
      <c r="H42" s="93"/>
      <c r="I42" s="93">
        <f>(1/$B$3)*$C$4*$D7*I7</f>
        <v>0.003103448275862069</v>
      </c>
      <c r="J42" s="93"/>
      <c r="K42" s="93">
        <f>(1/$B$3)*$C$4*$D7*K7</f>
        <v>0.002586206896551724</v>
      </c>
      <c r="L42" s="93"/>
      <c r="M42" s="93">
        <f>(1/$B$3)*$C$4*$D7*M7</f>
        <v>0.0005172413793103448</v>
      </c>
      <c r="N42" s="93"/>
      <c r="O42" s="93">
        <f>(1/$B$3)*$C$4*$D7*O7</f>
        <v>0.0036206896551724136</v>
      </c>
      <c r="P42" s="93"/>
      <c r="Q42" s="93">
        <f>(1/$B$3)*$C$4*$D7*Q7</f>
        <v>0.002586206896551724</v>
      </c>
      <c r="R42" s="93"/>
      <c r="S42" s="87">
        <f>(1/$B$3)*$C$4*$D7*S7</f>
        <v>0.003103448275862069</v>
      </c>
      <c r="T42" s="88"/>
    </row>
    <row r="43" spans="1:20" ht="12.75">
      <c r="A43" s="67" t="s">
        <v>117</v>
      </c>
      <c r="B43" s="66"/>
      <c r="C43" s="25"/>
      <c r="D43" s="27"/>
      <c r="E43" s="93">
        <f>(1/$B$3)*$C$4*$D8*E8</f>
        <v>0.009655172413793102</v>
      </c>
      <c r="F43" s="93"/>
      <c r="G43" s="93">
        <f>(1/$B$3)*$C$4*$D8*G8</f>
        <v>0</v>
      </c>
      <c r="H43" s="93"/>
      <c r="I43" s="93">
        <f>(1/$B$3)*$C$4*$D8*I8</f>
        <v>0.005517241379310345</v>
      </c>
      <c r="J43" s="93"/>
      <c r="K43" s="93">
        <f>(1/$B$3)*$C$4*$D8*K8</f>
        <v>0.008275862068965517</v>
      </c>
      <c r="L43" s="93"/>
      <c r="M43" s="93">
        <f>(1/$B$3)*$C$4*$D8*M8</f>
        <v>0</v>
      </c>
      <c r="N43" s="93"/>
      <c r="O43" s="93">
        <f>(1/$B$3)*$C$4*$D8*O8</f>
        <v>0.0027586206896551726</v>
      </c>
      <c r="P43" s="93"/>
      <c r="Q43" s="93">
        <f>(1/$B$3)*$C$4*$D8*Q8</f>
        <v>0.008275862068965517</v>
      </c>
      <c r="R43" s="93"/>
      <c r="S43" s="87">
        <f>(1/$B$3)*$C$4*$D8*S8</f>
        <v>0</v>
      </c>
      <c r="T43" s="88"/>
    </row>
    <row r="44" spans="1:20" ht="30.75" customHeight="1">
      <c r="A44" s="10" t="s">
        <v>1</v>
      </c>
      <c r="B44" s="66"/>
      <c r="C44" s="27" t="s">
        <v>61</v>
      </c>
      <c r="D44" s="27"/>
      <c r="E44" s="89" t="s">
        <v>76</v>
      </c>
      <c r="F44" s="89"/>
      <c r="G44" s="89" t="s">
        <v>77</v>
      </c>
      <c r="H44" s="89"/>
      <c r="I44" s="89" t="s">
        <v>78</v>
      </c>
      <c r="J44" s="89"/>
      <c r="K44" s="89" t="s">
        <v>79</v>
      </c>
      <c r="L44" s="89"/>
      <c r="M44" s="89" t="s">
        <v>80</v>
      </c>
      <c r="N44" s="89"/>
      <c r="O44" s="89" t="s">
        <v>81</v>
      </c>
      <c r="P44" s="89"/>
      <c r="Q44" s="89" t="s">
        <v>128</v>
      </c>
      <c r="R44" s="89"/>
      <c r="S44" s="91" t="s">
        <v>129</v>
      </c>
      <c r="T44" s="92"/>
    </row>
    <row r="45" spans="1:20" ht="12.75">
      <c r="A45" s="11" t="s">
        <v>95</v>
      </c>
      <c r="B45" s="66"/>
      <c r="C45" s="25"/>
      <c r="D45" s="27" t="s">
        <v>66</v>
      </c>
      <c r="E45" s="93">
        <f>(1/$B$3)*$C$9*$D10*E10</f>
        <v>0.006666666666666667</v>
      </c>
      <c r="F45" s="93"/>
      <c r="G45" s="93">
        <f>(1/$B$3)*$C$9*$D10*G10</f>
        <v>0.004166666666666667</v>
      </c>
      <c r="H45" s="93"/>
      <c r="I45" s="93">
        <f>(1/$B$3)*$C$9*$D10*I10</f>
        <v>0.004166666666666667</v>
      </c>
      <c r="J45" s="93"/>
      <c r="K45" s="93">
        <f>(1/$B$3)*$C$9*$D10*K10</f>
        <v>0.004166666666666667</v>
      </c>
      <c r="L45" s="93"/>
      <c r="M45" s="93">
        <f>(1/$B$3)*$C$9*$D10*M10</f>
        <v>0.004166666666666667</v>
      </c>
      <c r="N45" s="93"/>
      <c r="O45" s="93">
        <f>(1/$B$3)*$C$9*$D10*O10</f>
        <v>0.004166666666666667</v>
      </c>
      <c r="P45" s="93"/>
      <c r="Q45" s="93">
        <f>(1/$B$3)*$C$4*$D10*Q10</f>
        <v>0.011111111111111112</v>
      </c>
      <c r="R45" s="93"/>
      <c r="S45" s="87">
        <f>(1/$B$3)*$C$4*$D10*S10</f>
        <v>0.011111111111111112</v>
      </c>
      <c r="T45" s="88"/>
    </row>
    <row r="46" spans="1:20" ht="12.75">
      <c r="A46" s="11" t="s">
        <v>118</v>
      </c>
      <c r="B46" s="66"/>
      <c r="C46" s="25"/>
      <c r="D46" s="27" t="s">
        <v>67</v>
      </c>
      <c r="E46" s="93">
        <f>(1/$B$3)*$C$9*$D11*E11</f>
        <v>0.005208333333333333</v>
      </c>
      <c r="F46" s="93"/>
      <c r="G46" s="93">
        <f>(1/$B$3)*$C$9*$D11*G11</f>
        <v>0.005208333333333333</v>
      </c>
      <c r="H46" s="93"/>
      <c r="I46" s="93">
        <f>(1/$B$3)*$C$9*$D11*I11</f>
        <v>0.005208333333333333</v>
      </c>
      <c r="J46" s="93"/>
      <c r="K46" s="93">
        <f>(1/$B$3)*$C$9*$D11*K11</f>
        <v>0.005208333333333333</v>
      </c>
      <c r="L46" s="93"/>
      <c r="M46" s="93">
        <f>(1/$B$3)*$C$9*$D11*M11</f>
        <v>0.005208333333333333</v>
      </c>
      <c r="N46" s="93"/>
      <c r="O46" s="93">
        <f>(1/$B$3)*$C$9*$D11*O11</f>
        <v>0.005208333333333333</v>
      </c>
      <c r="P46" s="93"/>
      <c r="Q46" s="93">
        <f>(1/$B$3)*$C$4*$D11*Q11</f>
        <v>0.01388888888888889</v>
      </c>
      <c r="R46" s="93"/>
      <c r="S46" s="87">
        <f>(1/$B$3)*$C$4*$D11*S11</f>
        <v>0.01388888888888889</v>
      </c>
      <c r="T46" s="88"/>
    </row>
    <row r="47" spans="1:20" ht="33" customHeight="1">
      <c r="A47" s="10" t="s">
        <v>96</v>
      </c>
      <c r="B47" s="66"/>
      <c r="C47" s="27" t="s">
        <v>62</v>
      </c>
      <c r="D47" s="27"/>
      <c r="E47" s="89" t="s">
        <v>82</v>
      </c>
      <c r="F47" s="89"/>
      <c r="G47" s="89" t="s">
        <v>83</v>
      </c>
      <c r="H47" s="89"/>
      <c r="I47" s="89" t="s">
        <v>84</v>
      </c>
      <c r="J47" s="89"/>
      <c r="K47" s="89" t="s">
        <v>85</v>
      </c>
      <c r="L47" s="89"/>
      <c r="M47" s="89" t="s">
        <v>86</v>
      </c>
      <c r="N47" s="89"/>
      <c r="O47" s="89" t="s">
        <v>87</v>
      </c>
      <c r="P47" s="89"/>
      <c r="Q47" s="89" t="s">
        <v>130</v>
      </c>
      <c r="R47" s="89"/>
      <c r="S47" s="91" t="s">
        <v>131</v>
      </c>
      <c r="T47" s="92"/>
    </row>
    <row r="48" spans="1:20" ht="12.75">
      <c r="A48" s="11" t="s">
        <v>97</v>
      </c>
      <c r="B48" s="66"/>
      <c r="C48" s="25"/>
      <c r="D48" s="27" t="s">
        <v>68</v>
      </c>
      <c r="E48" s="93">
        <f>(1/$B$3)*$C$12*$D13*E13</f>
        <v>0.0024456521739130437</v>
      </c>
      <c r="F48" s="93"/>
      <c r="G48" s="93">
        <f>(1/$B$3)*$C$12*$D13*G13</f>
        <v>0.009782608695652175</v>
      </c>
      <c r="H48" s="93"/>
      <c r="I48" s="93">
        <f>(1/$B$3)*$C$12*$D13*I13</f>
        <v>0.004891304347826087</v>
      </c>
      <c r="J48" s="93"/>
      <c r="K48" s="93">
        <f>(1/$B$3)*$C$12*$D13*K13</f>
        <v>0.01956521739130435</v>
      </c>
      <c r="L48" s="93"/>
      <c r="M48" s="93">
        <f>(1/$B$3)*$C$12*$D13*M13</f>
        <v>0</v>
      </c>
      <c r="N48" s="93"/>
      <c r="O48" s="93">
        <f>(1/$B$3)*$C$12*$D13*O13</f>
        <v>0.01956521739130435</v>
      </c>
      <c r="P48" s="93"/>
      <c r="Q48" s="93">
        <f>(1/$B$3)*$C$4*$D13*Q13</f>
        <v>0.004347826086956522</v>
      </c>
      <c r="R48" s="93"/>
      <c r="S48" s="87">
        <f>(1/$B$3)*$C$4*$D13*S13</f>
        <v>0.006521739130434782</v>
      </c>
      <c r="T48" s="88"/>
    </row>
    <row r="49" spans="1:20" ht="12.75">
      <c r="A49" s="11" t="s">
        <v>101</v>
      </c>
      <c r="B49" s="66"/>
      <c r="C49" s="25"/>
      <c r="D49" s="27" t="s">
        <v>69</v>
      </c>
      <c r="E49" s="93">
        <f>(1/$B$3)*$C$12*$D14*E14</f>
        <v>0.007336956521739131</v>
      </c>
      <c r="F49" s="93"/>
      <c r="G49" s="93">
        <f>(1/$B$3)*$C$12*$D14*G14</f>
        <v>0.010271739130434783</v>
      </c>
      <c r="H49" s="93"/>
      <c r="I49" s="93">
        <f>(1/$B$3)*$C$12*$D14*I14</f>
        <v>0.005869565217391305</v>
      </c>
      <c r="J49" s="93"/>
      <c r="K49" s="93">
        <f>(1/$B$3)*$C$12*$D14*K14</f>
        <v>0.01173913043478261</v>
      </c>
      <c r="L49" s="93"/>
      <c r="M49" s="93">
        <f>(1/$B$3)*$C$12*$D14*M14</f>
        <v>0</v>
      </c>
      <c r="N49" s="93"/>
      <c r="O49" s="93">
        <f>(1/$B$3)*$C$12*$D14*O14</f>
        <v>0.01173913043478261</v>
      </c>
      <c r="P49" s="93"/>
      <c r="Q49" s="93">
        <f>(1/$B$3)*$C$4*$D14*Q14</f>
        <v>0.006521739130434783</v>
      </c>
      <c r="R49" s="93"/>
      <c r="S49" s="87">
        <f>(1/$B$3)*$C$4*$D14*S14</f>
        <v>0.009130434782608696</v>
      </c>
      <c r="T49" s="88"/>
    </row>
    <row r="50" spans="1:20" ht="12.75">
      <c r="A50" s="11" t="s">
        <v>94</v>
      </c>
      <c r="B50" s="66"/>
      <c r="C50" s="27"/>
      <c r="D50" s="62" t="s">
        <v>119</v>
      </c>
      <c r="E50" s="93">
        <f>(1/$B$3)*$C$12*$D15*E15</f>
        <v>0.008559782608695653</v>
      </c>
      <c r="F50" s="93"/>
      <c r="G50" s="93">
        <f>(1/$B$3)*$C$12*$D15*G15</f>
        <v>0.008559782608695653</v>
      </c>
      <c r="H50" s="93"/>
      <c r="I50" s="93">
        <f>(1/$B$3)*$C$12*$D15*I15</f>
        <v>0.008559782608695653</v>
      </c>
      <c r="J50" s="93"/>
      <c r="K50" s="93">
        <f>(1/$B$3)*$C$12*$D15*K15</f>
        <v>0.008559782608695653</v>
      </c>
      <c r="L50" s="93"/>
      <c r="M50" s="93">
        <f>(1/$B$3)*$C$12*$D15*M15</f>
        <v>0.008559782608695653</v>
      </c>
      <c r="N50" s="93"/>
      <c r="O50" s="93">
        <f>(1/$B$3)*$C$12*$D15*O15</f>
        <v>0.008559782608695653</v>
      </c>
      <c r="P50" s="93"/>
      <c r="Q50" s="93">
        <f>(1/$B$3)*$C$4*$D15*Q15</f>
        <v>0.007608695652173914</v>
      </c>
      <c r="R50" s="93"/>
      <c r="S50" s="87">
        <f>(1/$B$3)*$C$4*$D15*S15</f>
        <v>0.007608695652173914</v>
      </c>
      <c r="T50" s="88"/>
    </row>
    <row r="51" spans="1:4" ht="12.75">
      <c r="A51" s="64"/>
      <c r="C51" s="52"/>
      <c r="D51" s="52"/>
    </row>
    <row r="52" spans="1:4" ht="52.5">
      <c r="A52" s="23" t="s">
        <v>122</v>
      </c>
      <c r="C52" s="52"/>
      <c r="D52" s="52"/>
    </row>
    <row r="53" spans="1:4" ht="12.75">
      <c r="A53" s="63"/>
      <c r="C53" s="52"/>
      <c r="D53" s="52"/>
    </row>
    <row r="54" ht="12.75">
      <c r="A54" s="59"/>
    </row>
    <row r="55" ht="12.75">
      <c r="A55" s="59" t="s">
        <v>102</v>
      </c>
    </row>
    <row r="56" ht="15">
      <c r="A56" s="61" t="s">
        <v>121</v>
      </c>
    </row>
  </sheetData>
  <sheetProtection/>
  <mergeCells count="217">
    <mergeCell ref="E24:F24"/>
    <mergeCell ref="K2:L2"/>
    <mergeCell ref="K20:L20"/>
    <mergeCell ref="O2:P2"/>
    <mergeCell ref="O20:P20"/>
    <mergeCell ref="I20:J20"/>
    <mergeCell ref="M20:N20"/>
    <mergeCell ref="I2:J2"/>
    <mergeCell ref="M2:N2"/>
    <mergeCell ref="I21:J21"/>
    <mergeCell ref="G47:H47"/>
    <mergeCell ref="E2:F2"/>
    <mergeCell ref="G2:H2"/>
    <mergeCell ref="E20:F20"/>
    <mergeCell ref="G20:H20"/>
    <mergeCell ref="E39:F39"/>
    <mergeCell ref="E40:F40"/>
    <mergeCell ref="E21:F21"/>
    <mergeCell ref="E22:F22"/>
    <mergeCell ref="E23:F23"/>
    <mergeCell ref="E41:F41"/>
    <mergeCell ref="E42:F42"/>
    <mergeCell ref="E43:F43"/>
    <mergeCell ref="E46:F46"/>
    <mergeCell ref="E47:F47"/>
    <mergeCell ref="E44:F44"/>
    <mergeCell ref="E45:F45"/>
    <mergeCell ref="E48:F48"/>
    <mergeCell ref="E49:F49"/>
    <mergeCell ref="E50:F50"/>
    <mergeCell ref="G39:H39"/>
    <mergeCell ref="G40:H40"/>
    <mergeCell ref="G41:H41"/>
    <mergeCell ref="G42:H42"/>
    <mergeCell ref="G43:H43"/>
    <mergeCell ref="G49:H49"/>
    <mergeCell ref="G44:H44"/>
    <mergeCell ref="G50:H50"/>
    <mergeCell ref="I39:J39"/>
    <mergeCell ref="I40:J40"/>
    <mergeCell ref="I41:J41"/>
    <mergeCell ref="I42:J42"/>
    <mergeCell ref="I43:J43"/>
    <mergeCell ref="I44:J44"/>
    <mergeCell ref="G45:H45"/>
    <mergeCell ref="G46:H46"/>
    <mergeCell ref="G48:H48"/>
    <mergeCell ref="K45:L45"/>
    <mergeCell ref="I45:J45"/>
    <mergeCell ref="I46:J46"/>
    <mergeCell ref="I47:J47"/>
    <mergeCell ref="I48:J48"/>
    <mergeCell ref="I49:J49"/>
    <mergeCell ref="K46:L46"/>
    <mergeCell ref="K47:L47"/>
    <mergeCell ref="K48:L48"/>
    <mergeCell ref="K49:L49"/>
    <mergeCell ref="K39:L39"/>
    <mergeCell ref="K40:L40"/>
    <mergeCell ref="K41:L41"/>
    <mergeCell ref="K42:L42"/>
    <mergeCell ref="K43:L43"/>
    <mergeCell ref="K44:L44"/>
    <mergeCell ref="K50:L50"/>
    <mergeCell ref="I50:J50"/>
    <mergeCell ref="M45:N45"/>
    <mergeCell ref="M46:N46"/>
    <mergeCell ref="M47:N47"/>
    <mergeCell ref="M39:N39"/>
    <mergeCell ref="M40:N40"/>
    <mergeCell ref="M41:N41"/>
    <mergeCell ref="M42:N42"/>
    <mergeCell ref="M43:N43"/>
    <mergeCell ref="M48:N48"/>
    <mergeCell ref="M49:N49"/>
    <mergeCell ref="M50:N50"/>
    <mergeCell ref="O39:P39"/>
    <mergeCell ref="O40:P40"/>
    <mergeCell ref="O41:P41"/>
    <mergeCell ref="O42:P42"/>
    <mergeCell ref="O43:P43"/>
    <mergeCell ref="O48:P48"/>
    <mergeCell ref="M44:N44"/>
    <mergeCell ref="O49:P49"/>
    <mergeCell ref="O50:P50"/>
    <mergeCell ref="O44:P44"/>
    <mergeCell ref="O45:P45"/>
    <mergeCell ref="O46:P46"/>
    <mergeCell ref="O47:P47"/>
    <mergeCell ref="Q41:R41"/>
    <mergeCell ref="Q42:R42"/>
    <mergeCell ref="Q43:R43"/>
    <mergeCell ref="Q2:R2"/>
    <mergeCell ref="S2:T2"/>
    <mergeCell ref="Q20:R20"/>
    <mergeCell ref="S20:T20"/>
    <mergeCell ref="S43:T43"/>
    <mergeCell ref="S42:T42"/>
    <mergeCell ref="Q27:R27"/>
    <mergeCell ref="A1:T1"/>
    <mergeCell ref="Q48:R48"/>
    <mergeCell ref="Q49:R49"/>
    <mergeCell ref="Q50:R50"/>
    <mergeCell ref="Q44:R44"/>
    <mergeCell ref="Q45:R45"/>
    <mergeCell ref="Q46:R46"/>
    <mergeCell ref="Q47:R47"/>
    <mergeCell ref="S45:T45"/>
    <mergeCell ref="S44:T44"/>
    <mergeCell ref="S49:T49"/>
    <mergeCell ref="S48:T48"/>
    <mergeCell ref="S50:T50"/>
    <mergeCell ref="Q39:R39"/>
    <mergeCell ref="S39:T39"/>
    <mergeCell ref="S41:T41"/>
    <mergeCell ref="S40:T40"/>
    <mergeCell ref="S47:T47"/>
    <mergeCell ref="S46:T46"/>
    <mergeCell ref="Q40:R40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Q21:R21"/>
    <mergeCell ref="Q22:R22"/>
    <mergeCell ref="Q23:R23"/>
    <mergeCell ref="Q24:R24"/>
    <mergeCell ref="Q25:R25"/>
    <mergeCell ref="Q26:R26"/>
    <mergeCell ref="Q28:R28"/>
    <mergeCell ref="Q29:R29"/>
    <mergeCell ref="Q30:R30"/>
    <mergeCell ref="Q31:R31"/>
    <mergeCell ref="Q32:R32"/>
    <mergeCell ref="Q33:R33"/>
    <mergeCell ref="S21:T21"/>
    <mergeCell ref="S22:T22"/>
    <mergeCell ref="S23:T23"/>
    <mergeCell ref="S24:T24"/>
    <mergeCell ref="S25:T25"/>
    <mergeCell ref="S26:T26"/>
    <mergeCell ref="S33:T33"/>
    <mergeCell ref="S27:T27"/>
    <mergeCell ref="S28:T28"/>
    <mergeCell ref="S29:T29"/>
    <mergeCell ref="S30:T30"/>
    <mergeCell ref="S31:T31"/>
    <mergeCell ref="S32:T32"/>
  </mergeCells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8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20.28125" style="0" customWidth="1"/>
    <col min="2" max="2" width="11.7109375" style="0" customWidth="1"/>
    <col min="3" max="3" width="12.57421875" style="0" customWidth="1"/>
    <col min="4" max="4" width="12.7109375" style="0" customWidth="1"/>
  </cols>
  <sheetData>
    <row r="1" spans="1:4" ht="39">
      <c r="A1" s="38" t="s">
        <v>34</v>
      </c>
      <c r="C1" s="37" t="s">
        <v>51</v>
      </c>
      <c r="D1" s="30">
        <v>2</v>
      </c>
    </row>
    <row r="2" spans="1:4" ht="13.5" thickBot="1">
      <c r="A2" t="s">
        <v>50</v>
      </c>
      <c r="C2" s="29"/>
      <c r="D2" s="30"/>
    </row>
    <row r="3" spans="1:4" ht="31.5" customHeight="1" thickBot="1">
      <c r="A3" s="39" t="s">
        <v>2</v>
      </c>
      <c r="B3" s="48" t="s">
        <v>35</v>
      </c>
      <c r="C3" s="40" t="s">
        <v>36</v>
      </c>
      <c r="D3" s="40" t="s">
        <v>37</v>
      </c>
    </row>
    <row r="4" spans="1:4" ht="18" thickBot="1">
      <c r="A4" s="33" t="s">
        <v>38</v>
      </c>
      <c r="B4" s="34" t="s">
        <v>39</v>
      </c>
      <c r="C4" s="34" t="s">
        <v>40</v>
      </c>
      <c r="D4" s="34" t="s">
        <v>41</v>
      </c>
    </row>
    <row r="5" spans="1:4" ht="18" thickBot="1">
      <c r="A5" s="33" t="s">
        <v>42</v>
      </c>
      <c r="B5" s="34" t="s">
        <v>43</v>
      </c>
      <c r="C5" s="34" t="s">
        <v>44</v>
      </c>
      <c r="D5" s="34" t="s">
        <v>45</v>
      </c>
    </row>
    <row r="6" spans="1:4" ht="18" thickBot="1">
      <c r="A6" s="33" t="s">
        <v>46</v>
      </c>
      <c r="B6" s="35"/>
      <c r="C6" s="34" t="s">
        <v>47</v>
      </c>
      <c r="D6" s="34" t="s">
        <v>48</v>
      </c>
    </row>
    <row r="7" spans="3:4" ht="12.75">
      <c r="C7" s="29"/>
      <c r="D7" s="30"/>
    </row>
    <row r="8" spans="1:4" ht="15">
      <c r="A8" s="36" t="s">
        <v>49</v>
      </c>
      <c r="C8" s="29"/>
      <c r="D8" s="30"/>
    </row>
    <row r="9" spans="1:4" ht="13.5" thickBot="1">
      <c r="A9" t="s">
        <v>23</v>
      </c>
      <c r="B9" t="s">
        <v>5</v>
      </c>
      <c r="C9" t="s">
        <v>6</v>
      </c>
      <c r="D9" t="s">
        <v>7</v>
      </c>
    </row>
    <row r="10" spans="1:4" ht="15" thickBot="1">
      <c r="A10" t="s">
        <v>8</v>
      </c>
      <c r="B10" s="13">
        <v>0.75</v>
      </c>
      <c r="C10" s="14">
        <v>0.67</v>
      </c>
      <c r="D10" s="14">
        <v>0.33</v>
      </c>
    </row>
    <row r="11" spans="1:5" ht="15" thickBot="1">
      <c r="A11" t="s">
        <v>9</v>
      </c>
      <c r="B11" s="15">
        <v>0.25</v>
      </c>
      <c r="C11" s="16">
        <v>0.83</v>
      </c>
      <c r="D11" s="16">
        <v>0.17</v>
      </c>
      <c r="E11" s="17"/>
    </row>
    <row r="12" spans="1:4" ht="12.75">
      <c r="A12" s="30" t="s">
        <v>26</v>
      </c>
      <c r="C12" s="32">
        <f>$B$10*$C$10+$B$11*$C$11</f>
        <v>0.7100000000000001</v>
      </c>
      <c r="D12" s="32">
        <f>$B$10*$D$10+$B$11*$D$11</f>
        <v>0.29</v>
      </c>
    </row>
    <row r="13" spans="1:2" ht="12.75">
      <c r="A13" s="17" t="s">
        <v>89</v>
      </c>
      <c r="B13" s="49">
        <f>(C12+D12)/2</f>
        <v>0.5</v>
      </c>
    </row>
    <row r="15" ht="12.75">
      <c r="A15" t="s">
        <v>33</v>
      </c>
    </row>
    <row r="16" spans="1:4" ht="12.75">
      <c r="A16" t="s">
        <v>25</v>
      </c>
      <c r="B16" t="s">
        <v>5</v>
      </c>
      <c r="C16" t="s">
        <v>6</v>
      </c>
      <c r="D16" t="s">
        <v>7</v>
      </c>
    </row>
    <row r="17" spans="1:4" ht="12.75">
      <c r="A17" t="s">
        <v>8</v>
      </c>
      <c r="B17" s="6">
        <f>(B10*C10+B10*D10)/$D$1</f>
        <v>0.375</v>
      </c>
      <c r="C17" s="6">
        <f>(B10*C10)/$D$1</f>
        <v>0.25125000000000003</v>
      </c>
      <c r="D17" s="6">
        <f>(B10*D10)/$D$1</f>
        <v>0.12375</v>
      </c>
    </row>
    <row r="18" spans="1:4" ht="12.75">
      <c r="A18" t="s">
        <v>9</v>
      </c>
      <c r="B18" s="6">
        <f>(B11*C11+B11*D11)/$D$1</f>
        <v>0.125</v>
      </c>
      <c r="C18" s="6">
        <f>(B11*C11)/$D$1</f>
        <v>0.10375</v>
      </c>
      <c r="D18" s="6">
        <f>(B11*D11)/$D$1</f>
        <v>0.02125</v>
      </c>
    </row>
    <row r="20" ht="17.25" customHeight="1">
      <c r="A20" s="19" t="s">
        <v>10</v>
      </c>
    </row>
    <row r="21" spans="1:4" ht="14.25" customHeight="1">
      <c r="A21" s="23" t="s">
        <v>24</v>
      </c>
      <c r="B21" t="s">
        <v>5</v>
      </c>
      <c r="C21" t="s">
        <v>6</v>
      </c>
      <c r="D21" t="s">
        <v>7</v>
      </c>
    </row>
    <row r="22" spans="1:5" ht="12.75">
      <c r="A22" t="s">
        <v>8</v>
      </c>
      <c r="B22" s="6"/>
      <c r="C22" s="6" t="s">
        <v>11</v>
      </c>
      <c r="D22" s="6" t="s">
        <v>12</v>
      </c>
      <c r="E22" s="20" t="s">
        <v>15</v>
      </c>
    </row>
    <row r="23" spans="1:5" ht="12.75">
      <c r="A23" t="s">
        <v>9</v>
      </c>
      <c r="B23" s="6"/>
      <c r="C23" s="6" t="s">
        <v>13</v>
      </c>
      <c r="D23" s="6" t="s">
        <v>14</v>
      </c>
      <c r="E23" s="20" t="s">
        <v>16</v>
      </c>
    </row>
    <row r="24" spans="2:5" ht="12.75">
      <c r="B24" s="21" t="s">
        <v>19</v>
      </c>
      <c r="C24" s="21" t="s">
        <v>17</v>
      </c>
      <c r="D24" s="21" t="s">
        <v>18</v>
      </c>
      <c r="E24" s="22"/>
    </row>
    <row r="26" spans="1:4" ht="12.75">
      <c r="A26" t="s">
        <v>52</v>
      </c>
      <c r="B26" t="s">
        <v>5</v>
      </c>
      <c r="C26" t="s">
        <v>6</v>
      </c>
      <c r="D26" t="s">
        <v>7</v>
      </c>
    </row>
    <row r="27" spans="1:5" ht="12.75">
      <c r="A27" t="s">
        <v>8</v>
      </c>
      <c r="B27" s="6"/>
      <c r="C27" s="6">
        <f>(B10*C10)/$D$1</f>
        <v>0.25125000000000003</v>
      </c>
      <c r="D27" s="6">
        <f>(B10*D10)/$D$1</f>
        <v>0.12375</v>
      </c>
      <c r="E27" s="32">
        <v>0</v>
      </c>
    </row>
    <row r="28" spans="1:5" ht="12.75">
      <c r="A28" t="s">
        <v>9</v>
      </c>
      <c r="B28" s="6"/>
      <c r="C28" s="6">
        <f>(B11*C11)/$D$1</f>
        <v>0.10375</v>
      </c>
      <c r="D28" s="6">
        <f>(B11*D11)/$D$1</f>
        <v>0.02125</v>
      </c>
      <c r="E28" s="32">
        <v>0</v>
      </c>
    </row>
    <row r="29" spans="2:4" ht="12.75">
      <c r="B29" s="32">
        <v>0</v>
      </c>
      <c r="C29" s="32">
        <v>0</v>
      </c>
      <c r="D29" s="32">
        <v>0</v>
      </c>
    </row>
    <row r="30" ht="26.25">
      <c r="A30" s="19" t="s">
        <v>28</v>
      </c>
    </row>
    <row r="31" spans="1:4" ht="13.5" thickBot="1">
      <c r="A31" t="s">
        <v>20</v>
      </c>
      <c r="B31" t="s">
        <v>5</v>
      </c>
      <c r="C31" t="s">
        <v>6</v>
      </c>
      <c r="D31" t="s">
        <v>7</v>
      </c>
    </row>
    <row r="32" spans="1:4" ht="15" thickBot="1">
      <c r="A32" t="s">
        <v>8</v>
      </c>
      <c r="B32" s="41">
        <f>$B$10*1.1</f>
        <v>0.8250000000000001</v>
      </c>
      <c r="C32" s="42">
        <v>0.67</v>
      </c>
      <c r="D32" s="42">
        <v>0.33</v>
      </c>
    </row>
    <row r="33" spans="1:4" ht="15" thickBot="1">
      <c r="A33" t="s">
        <v>9</v>
      </c>
      <c r="B33" s="43">
        <v>0.25</v>
      </c>
      <c r="C33" s="44">
        <v>0.83</v>
      </c>
      <c r="D33" s="44">
        <v>0.17</v>
      </c>
    </row>
    <row r="34" spans="1:4" ht="12.75">
      <c r="A34" t="s">
        <v>26</v>
      </c>
      <c r="C34" s="46">
        <f>B32*C32+B33*C33</f>
        <v>0.7602500000000001</v>
      </c>
      <c r="D34" s="46">
        <f>B32*D32+B33*D33</f>
        <v>0.31475000000000003</v>
      </c>
    </row>
    <row r="35" spans="1:4" ht="12.75">
      <c r="A35" s="17" t="s">
        <v>89</v>
      </c>
      <c r="B35" s="31">
        <f>(C34+D34)/2</f>
        <v>0.5375000000000001</v>
      </c>
      <c r="C35" s="17" t="s">
        <v>27</v>
      </c>
      <c r="D35" s="31">
        <f>B35-B13</f>
        <v>0.03750000000000009</v>
      </c>
    </row>
    <row r="37" spans="1:4" ht="13.5" thickBot="1">
      <c r="A37" t="s">
        <v>21</v>
      </c>
      <c r="B37" t="s">
        <v>5</v>
      </c>
      <c r="C37" t="s">
        <v>6</v>
      </c>
      <c r="D37" t="s">
        <v>7</v>
      </c>
    </row>
    <row r="38" spans="1:4" ht="15" thickBot="1">
      <c r="A38" t="s">
        <v>8</v>
      </c>
      <c r="B38" s="41">
        <v>0.75</v>
      </c>
      <c r="C38" s="41">
        <f>$C$10*1.1</f>
        <v>0.7370000000000001</v>
      </c>
      <c r="D38" s="42">
        <v>0.33</v>
      </c>
    </row>
    <row r="39" spans="1:4" ht="15" thickBot="1">
      <c r="A39" t="s">
        <v>9</v>
      </c>
      <c r="B39" s="43">
        <v>0.25</v>
      </c>
      <c r="C39" s="44">
        <v>0.83</v>
      </c>
      <c r="D39" s="44">
        <v>0.17</v>
      </c>
    </row>
    <row r="40" spans="1:4" ht="12.75">
      <c r="A40" t="s">
        <v>26</v>
      </c>
      <c r="B40" s="45"/>
      <c r="C40" s="47">
        <f>B38*C38+B39*C39</f>
        <v>0.7602500000000001</v>
      </c>
      <c r="D40" s="47">
        <f>B38*D38+B39*D39</f>
        <v>0.29</v>
      </c>
    </row>
    <row r="41" spans="1:4" ht="12.75">
      <c r="A41" s="17" t="s">
        <v>89</v>
      </c>
      <c r="B41" s="31">
        <f>(C40+D40)/2</f>
        <v>0.5251250000000001</v>
      </c>
      <c r="C41" s="17" t="s">
        <v>27</v>
      </c>
      <c r="D41" s="31">
        <f>B41-B13</f>
        <v>0.025125000000000064</v>
      </c>
    </row>
    <row r="43" spans="1:4" ht="13.5" thickBot="1">
      <c r="A43" t="s">
        <v>22</v>
      </c>
      <c r="B43" t="s">
        <v>5</v>
      </c>
      <c r="C43" t="s">
        <v>6</v>
      </c>
      <c r="D43" t="s">
        <v>7</v>
      </c>
    </row>
    <row r="44" spans="1:4" ht="15" thickBot="1">
      <c r="A44" t="s">
        <v>8</v>
      </c>
      <c r="B44" s="41">
        <f>$B$10*1.1</f>
        <v>0.8250000000000001</v>
      </c>
      <c r="C44" s="41">
        <f>$C$10*1.1</f>
        <v>0.7370000000000001</v>
      </c>
      <c r="D44" s="42">
        <v>0.33</v>
      </c>
    </row>
    <row r="45" spans="1:4" ht="15" thickBot="1">
      <c r="A45" t="s">
        <v>9</v>
      </c>
      <c r="B45" s="43">
        <v>0.25</v>
      </c>
      <c r="C45" s="44">
        <v>0.83</v>
      </c>
      <c r="D45" s="44">
        <v>0.17</v>
      </c>
    </row>
    <row r="46" spans="1:4" ht="12.75">
      <c r="A46" t="s">
        <v>26</v>
      </c>
      <c r="B46" s="45"/>
      <c r="C46" s="47">
        <f>B44*C44+B45*C45</f>
        <v>0.8155250000000002</v>
      </c>
      <c r="D46" s="47">
        <f>B44*D44+B45*D45</f>
        <v>0.31475000000000003</v>
      </c>
    </row>
    <row r="47" spans="1:4" ht="12.75">
      <c r="A47" s="17" t="s">
        <v>89</v>
      </c>
      <c r="B47" s="31">
        <f>(C46+D46)/2</f>
        <v>0.5651375000000001</v>
      </c>
      <c r="C47" s="17" t="s">
        <v>27</v>
      </c>
      <c r="D47" s="31">
        <f>B47-B13</f>
        <v>0.06513750000000007</v>
      </c>
    </row>
    <row r="48" spans="3:4" ht="12.75">
      <c r="C48" s="17" t="s">
        <v>53</v>
      </c>
      <c r="D48" s="31">
        <f>(10*D47)^2</f>
        <v>0.42428939062500093</v>
      </c>
    </row>
    <row r="50" ht="12.75">
      <c r="A50" t="s">
        <v>32</v>
      </c>
    </row>
    <row r="51" spans="1:4" ht="13.5" thickBot="1">
      <c r="A51" t="s">
        <v>29</v>
      </c>
      <c r="B51" t="s">
        <v>5</v>
      </c>
      <c r="C51" t="s">
        <v>6</v>
      </c>
      <c r="D51" t="s">
        <v>7</v>
      </c>
    </row>
    <row r="52" spans="1:4" ht="15" thickBot="1">
      <c r="A52" t="s">
        <v>8</v>
      </c>
      <c r="B52" s="41">
        <f>$B$10*1.01</f>
        <v>0.7575000000000001</v>
      </c>
      <c r="C52" s="42">
        <v>0.67</v>
      </c>
      <c r="D52" s="42">
        <v>0.33</v>
      </c>
    </row>
    <row r="53" spans="1:4" ht="15" thickBot="1">
      <c r="A53" t="s">
        <v>9</v>
      </c>
      <c r="B53" s="43">
        <v>0.25</v>
      </c>
      <c r="C53" s="44">
        <v>0.83</v>
      </c>
      <c r="D53" s="44">
        <v>0.17</v>
      </c>
    </row>
    <row r="54" spans="1:4" ht="12.75">
      <c r="A54" t="s">
        <v>26</v>
      </c>
      <c r="B54" s="45"/>
      <c r="C54" s="47">
        <f>B52*C52+B53*C53</f>
        <v>0.7150250000000001</v>
      </c>
      <c r="D54" s="47">
        <f>B52*D52+B53*D53</f>
        <v>0.29247500000000004</v>
      </c>
    </row>
    <row r="55" spans="1:4" ht="12.75">
      <c r="A55" s="17" t="s">
        <v>89</v>
      </c>
      <c r="B55" s="31">
        <f>(C54+D54)/2</f>
        <v>0.5037500000000001</v>
      </c>
      <c r="C55" s="17" t="s">
        <v>27</v>
      </c>
      <c r="D55" s="31">
        <f>B55-B13</f>
        <v>0.003750000000000142</v>
      </c>
    </row>
    <row r="57" spans="1:4" ht="13.5" thickBot="1">
      <c r="A57" t="s">
        <v>30</v>
      </c>
      <c r="B57" t="s">
        <v>5</v>
      </c>
      <c r="C57" t="s">
        <v>6</v>
      </c>
      <c r="D57" t="s">
        <v>7</v>
      </c>
    </row>
    <row r="58" spans="1:4" ht="15" thickBot="1">
      <c r="A58" t="s">
        <v>8</v>
      </c>
      <c r="B58" s="41">
        <v>0.75</v>
      </c>
      <c r="C58" s="41">
        <f>$C$10*1.01</f>
        <v>0.6767000000000001</v>
      </c>
      <c r="D58" s="42">
        <v>0.33</v>
      </c>
    </row>
    <row r="59" spans="1:4" ht="15" thickBot="1">
      <c r="A59" t="s">
        <v>9</v>
      </c>
      <c r="B59" s="43">
        <v>0.25</v>
      </c>
      <c r="C59" s="44">
        <v>0.83</v>
      </c>
      <c r="D59" s="44">
        <v>0.17</v>
      </c>
    </row>
    <row r="60" spans="1:4" ht="12.75">
      <c r="A60" t="s">
        <v>26</v>
      </c>
      <c r="B60" s="45"/>
      <c r="C60" s="47">
        <f>B58*C58+B59*C59</f>
        <v>0.715025</v>
      </c>
      <c r="D60" s="47">
        <f>B58*D58+B59*D59</f>
        <v>0.29</v>
      </c>
    </row>
    <row r="61" spans="1:4" ht="12.75">
      <c r="A61" s="17" t="s">
        <v>89</v>
      </c>
      <c r="B61" s="31">
        <f>(C60+D60)/2</f>
        <v>0.5025125</v>
      </c>
      <c r="C61" s="17" t="s">
        <v>27</v>
      </c>
      <c r="D61" s="31">
        <f>B61-B13</f>
        <v>0.0025125000000000286</v>
      </c>
    </row>
    <row r="63" spans="1:4" ht="13.5" thickBot="1">
      <c r="A63" t="s">
        <v>31</v>
      </c>
      <c r="B63" t="s">
        <v>5</v>
      </c>
      <c r="C63" t="s">
        <v>6</v>
      </c>
      <c r="D63" t="s">
        <v>7</v>
      </c>
    </row>
    <row r="64" spans="1:4" ht="15" thickBot="1">
      <c r="A64" t="s">
        <v>8</v>
      </c>
      <c r="B64" s="41">
        <f>$B$10*1.01</f>
        <v>0.7575000000000001</v>
      </c>
      <c r="C64" s="41">
        <f>$C$10*1.01</f>
        <v>0.6767000000000001</v>
      </c>
      <c r="D64" s="42">
        <v>0.33</v>
      </c>
    </row>
    <row r="65" spans="1:4" ht="15" thickBot="1">
      <c r="A65" t="s">
        <v>9</v>
      </c>
      <c r="B65" s="43">
        <v>0.25</v>
      </c>
      <c r="C65" s="44">
        <v>0.83</v>
      </c>
      <c r="D65" s="44">
        <v>0.17</v>
      </c>
    </row>
    <row r="66" spans="1:4" ht="12.75">
      <c r="A66" t="s">
        <v>26</v>
      </c>
      <c r="B66" s="45"/>
      <c r="C66" s="47">
        <f>B64*C64+B65*C65</f>
        <v>0.7201002500000001</v>
      </c>
      <c r="D66" s="47">
        <f>B64*D64+B65*D65</f>
        <v>0.29247500000000004</v>
      </c>
    </row>
    <row r="67" spans="1:4" ht="12.75">
      <c r="A67" s="17" t="s">
        <v>89</v>
      </c>
      <c r="B67" s="31">
        <f>(C66+D66)/2</f>
        <v>0.5062876250000001</v>
      </c>
      <c r="C67" s="17" t="s">
        <v>27</v>
      </c>
      <c r="D67" s="31">
        <f>B67-B13</f>
        <v>0.00628762500000013</v>
      </c>
    </row>
    <row r="68" spans="3:4" ht="12.75">
      <c r="C68" s="17" t="s">
        <v>53</v>
      </c>
      <c r="D68" s="31">
        <f>(100*D67)^2</f>
        <v>0.3953422814062663</v>
      </c>
    </row>
    <row r="70" ht="12.75">
      <c r="A70" t="s">
        <v>54</v>
      </c>
    </row>
    <row r="71" spans="1:4" ht="13.5" thickBot="1">
      <c r="A71" t="s">
        <v>55</v>
      </c>
      <c r="B71" t="s">
        <v>5</v>
      </c>
      <c r="C71" t="s">
        <v>6</v>
      </c>
      <c r="D71" t="s">
        <v>7</v>
      </c>
    </row>
    <row r="72" spans="1:4" ht="15" thickBot="1">
      <c r="A72" t="s">
        <v>8</v>
      </c>
      <c r="B72" s="41">
        <f>$B$10*1.001</f>
        <v>0.7507499999999999</v>
      </c>
      <c r="C72" s="42">
        <v>0.67</v>
      </c>
      <c r="D72" s="42">
        <v>0.33</v>
      </c>
    </row>
    <row r="73" spans="1:4" ht="15" thickBot="1">
      <c r="A73" t="s">
        <v>9</v>
      </c>
      <c r="B73" s="43">
        <v>0.25</v>
      </c>
      <c r="C73" s="44">
        <v>0.83</v>
      </c>
      <c r="D73" s="44">
        <v>0.17</v>
      </c>
    </row>
    <row r="74" spans="1:4" ht="12.75">
      <c r="A74" t="s">
        <v>26</v>
      </c>
      <c r="B74" s="45"/>
      <c r="C74" s="47">
        <f>B72*C72+B73*C73</f>
        <v>0.7105025</v>
      </c>
      <c r="D74" s="47">
        <f>B72*D72+B73*D73</f>
        <v>0.2902475</v>
      </c>
    </row>
    <row r="75" spans="1:4" ht="12.75">
      <c r="A75" s="17" t="s">
        <v>89</v>
      </c>
      <c r="B75" s="49">
        <f>(C74+D74)/2</f>
        <v>0.500375</v>
      </c>
      <c r="C75" s="17" t="s">
        <v>27</v>
      </c>
      <c r="D75" s="50">
        <f>B75-B$13</f>
        <v>0.0003750000000000142</v>
      </c>
    </row>
    <row r="77" spans="1:4" ht="13.5" thickBot="1">
      <c r="A77" t="s">
        <v>56</v>
      </c>
      <c r="B77" t="s">
        <v>5</v>
      </c>
      <c r="C77" t="s">
        <v>6</v>
      </c>
      <c r="D77" t="s">
        <v>7</v>
      </c>
    </row>
    <row r="78" spans="1:4" ht="15" thickBot="1">
      <c r="A78" t="s">
        <v>8</v>
      </c>
      <c r="B78" s="41">
        <v>0.75</v>
      </c>
      <c r="C78" s="41">
        <f>$C$10*1.001</f>
        <v>0.67067</v>
      </c>
      <c r="D78" s="42">
        <v>0.33</v>
      </c>
    </row>
    <row r="79" spans="1:4" ht="15" thickBot="1">
      <c r="A79" t="s">
        <v>9</v>
      </c>
      <c r="B79" s="43">
        <v>0.25</v>
      </c>
      <c r="C79" s="44">
        <v>0.83</v>
      </c>
      <c r="D79" s="44">
        <v>0.17</v>
      </c>
    </row>
    <row r="80" spans="1:4" ht="12.75">
      <c r="A80" t="s">
        <v>26</v>
      </c>
      <c r="B80" s="45"/>
      <c r="C80" s="47">
        <f>B78*C78+B79*C79</f>
        <v>0.7105025</v>
      </c>
      <c r="D80" s="47">
        <f>B78*D78+B79*D79</f>
        <v>0.29</v>
      </c>
    </row>
    <row r="81" spans="1:4" ht="12.75">
      <c r="A81" s="17" t="s">
        <v>89</v>
      </c>
      <c r="B81" s="49">
        <f>(C80+D80)/2</f>
        <v>0.50025125</v>
      </c>
      <c r="C81" s="17" t="s">
        <v>27</v>
      </c>
      <c r="D81" s="50">
        <f>B81-B$13</f>
        <v>0.00025125000000003617</v>
      </c>
    </row>
    <row r="83" spans="1:4" ht="13.5" thickBot="1">
      <c r="A83" t="s">
        <v>57</v>
      </c>
      <c r="B83" t="s">
        <v>5</v>
      </c>
      <c r="C83" t="s">
        <v>6</v>
      </c>
      <c r="D83" t="s">
        <v>7</v>
      </c>
    </row>
    <row r="84" spans="1:4" ht="15" thickBot="1">
      <c r="A84" t="s">
        <v>8</v>
      </c>
      <c r="B84" s="41">
        <f>$B$10*1.001</f>
        <v>0.7507499999999999</v>
      </c>
      <c r="C84" s="41">
        <f>$C$10*1.001</f>
        <v>0.67067</v>
      </c>
      <c r="D84" s="42">
        <v>0.33</v>
      </c>
    </row>
    <row r="85" spans="1:4" ht="15" thickBot="1">
      <c r="A85" t="s">
        <v>9</v>
      </c>
      <c r="B85" s="43">
        <v>0.25</v>
      </c>
      <c r="C85" s="44">
        <v>0.83</v>
      </c>
      <c r="D85" s="44">
        <v>0.17</v>
      </c>
    </row>
    <row r="86" spans="1:4" ht="12.75">
      <c r="A86" t="s">
        <v>26</v>
      </c>
      <c r="B86" s="45"/>
      <c r="C86" s="47">
        <f>B84*C84+B85*C85</f>
        <v>0.7110055024999999</v>
      </c>
      <c r="D86" s="47">
        <f>B84*D84+B85*D85</f>
        <v>0.2902475</v>
      </c>
    </row>
    <row r="87" spans="1:4" ht="12.75">
      <c r="A87" s="17" t="s">
        <v>89</v>
      </c>
      <c r="B87" s="49">
        <f>(C86+D86)/2</f>
        <v>0.50062650125</v>
      </c>
      <c r="C87" s="17" t="s">
        <v>27</v>
      </c>
      <c r="D87" s="50">
        <f>B87-B$13</f>
        <v>0.0006265012499999667</v>
      </c>
    </row>
    <row r="88" spans="3:4" ht="12.75">
      <c r="C88" s="17" t="s">
        <v>53</v>
      </c>
      <c r="D88" s="31">
        <f>(1000*D87)^2</f>
        <v>0.39250381625152075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Bahill</dc:creator>
  <cp:keywords/>
  <dc:description/>
  <cp:lastModifiedBy>Terry Bahill</cp:lastModifiedBy>
  <cp:lastPrinted>2010-09-08T00:00:08Z</cp:lastPrinted>
  <dcterms:created xsi:type="dcterms:W3CDTF">2003-03-13T19:55:12Z</dcterms:created>
  <dcterms:modified xsi:type="dcterms:W3CDTF">2016-11-06T17:34:24Z</dcterms:modified>
  <cp:category/>
  <cp:version/>
  <cp:contentType/>
  <cp:contentStatus/>
</cp:coreProperties>
</file>