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deoffBookNew\Part5TradeoffStudies\sourceFigures\"/>
    </mc:Choice>
  </mc:AlternateContent>
  <bookViews>
    <workbookView xWindow="0" yWindow="144" windowWidth="11340" windowHeight="6288" firstSheet="1" activeTab="1"/>
  </bookViews>
  <sheets>
    <sheet name="Title page" sheetId="9" r:id="rId1"/>
    <sheet name="Sum &amp; Sensit" sheetId="1" r:id="rId2"/>
    <sheet name="Interactions (2)" sheetId="18" r:id="rId3"/>
    <sheet name="product" sheetId="11" r:id="rId4"/>
    <sheet name="Sum-product" sheetId="12" r:id="rId5"/>
    <sheet name="compromise" sheetId="13" r:id="rId6"/>
    <sheet name="comp p=2" sheetId="14" r:id="rId7"/>
    <sheet name="comp p=1000" sheetId="15" r:id="rId8"/>
    <sheet name="Chapt6 HW" sheetId="17" r:id="rId9"/>
  </sheets>
  <calcPr calcId="152511"/>
</workbook>
</file>

<file path=xl/calcChain.xml><?xml version="1.0" encoding="utf-8"?>
<calcChain xmlns="http://schemas.openxmlformats.org/spreadsheetml/2006/main">
  <c r="M31" i="18" l="1"/>
  <c r="D14" i="18"/>
  <c r="X14" i="18" s="1"/>
  <c r="X13" i="18"/>
  <c r="P13" i="18"/>
  <c r="D13" i="18"/>
  <c r="V13" i="18" s="1"/>
  <c r="C12" i="18"/>
  <c r="L31" i="18" s="1"/>
  <c r="D11" i="18"/>
  <c r="V11" i="18" s="1"/>
  <c r="J10" i="18"/>
  <c r="D10" i="18"/>
  <c r="T10" i="18" s="1"/>
  <c r="D9" i="18"/>
  <c r="R9" i="18" s="1"/>
  <c r="C8" i="18"/>
  <c r="K27" i="18" s="1"/>
  <c r="D7" i="18"/>
  <c r="R7" i="18" s="1"/>
  <c r="D6" i="18"/>
  <c r="X6" i="18" s="1"/>
  <c r="D5" i="18"/>
  <c r="V5" i="18" s="1"/>
  <c r="C4" i="18"/>
  <c r="R14" i="18" l="1"/>
  <c r="X5" i="18"/>
  <c r="F10" i="18"/>
  <c r="R10" i="18"/>
  <c r="H5" i="18"/>
  <c r="P10" i="18"/>
  <c r="E23" i="18"/>
  <c r="J5" i="18"/>
  <c r="M23" i="18"/>
  <c r="P5" i="18"/>
  <c r="H10" i="18"/>
  <c r="V10" i="18"/>
  <c r="H13" i="18"/>
  <c r="J14" i="18"/>
  <c r="G30" i="18"/>
  <c r="L28" i="18"/>
  <c r="H11" i="18"/>
  <c r="X11" i="18"/>
  <c r="I23" i="18"/>
  <c r="E28" i="18"/>
  <c r="K30" i="18"/>
  <c r="J11" i="18"/>
  <c r="G22" i="18"/>
  <c r="I28" i="18"/>
  <c r="E31" i="18"/>
  <c r="R11" i="18"/>
  <c r="J24" i="18"/>
  <c r="J6" i="18"/>
  <c r="R5" i="18"/>
  <c r="R6" i="18"/>
  <c r="N10" i="18"/>
  <c r="X10" i="18"/>
  <c r="P11" i="18"/>
  <c r="K22" i="18"/>
  <c r="G27" i="18"/>
  <c r="M28" i="18"/>
  <c r="I31" i="18"/>
  <c r="D16" i="18"/>
  <c r="G24" i="18"/>
  <c r="I26" i="18"/>
  <c r="F7" i="18"/>
  <c r="N9" i="18"/>
  <c r="J13" i="18"/>
  <c r="R13" i="18"/>
  <c r="L14" i="18"/>
  <c r="T14" i="18"/>
  <c r="D22" i="18"/>
  <c r="H22" i="18"/>
  <c r="L22" i="18"/>
  <c r="F23" i="18"/>
  <c r="J23" i="18"/>
  <c r="D24" i="18"/>
  <c r="H24" i="18"/>
  <c r="L24" i="18"/>
  <c r="F26" i="18"/>
  <c r="J26" i="18"/>
  <c r="D27" i="18"/>
  <c r="H27" i="18"/>
  <c r="L27" i="18"/>
  <c r="F28" i="18"/>
  <c r="J28" i="18"/>
  <c r="D30" i="18"/>
  <c r="H30" i="18"/>
  <c r="L30" i="18"/>
  <c r="F31" i="18"/>
  <c r="J31" i="18"/>
  <c r="T7" i="18"/>
  <c r="T9" i="18"/>
  <c r="K24" i="18"/>
  <c r="L6" i="18"/>
  <c r="N7" i="18"/>
  <c r="V9" i="18"/>
  <c r="L5" i="18"/>
  <c r="F6" i="18"/>
  <c r="V6" i="18"/>
  <c r="H7" i="18"/>
  <c r="P7" i="18"/>
  <c r="X7" i="18"/>
  <c r="H9" i="18"/>
  <c r="P9" i="18"/>
  <c r="X9" i="18"/>
  <c r="F14" i="18"/>
  <c r="V14" i="18"/>
  <c r="E22" i="18"/>
  <c r="I22" i="18"/>
  <c r="M22" i="18"/>
  <c r="G23" i="18"/>
  <c r="K23" i="18"/>
  <c r="E24" i="18"/>
  <c r="I24" i="18"/>
  <c r="M24" i="18"/>
  <c r="G26" i="18"/>
  <c r="K26" i="18"/>
  <c r="E27" i="18"/>
  <c r="I27" i="18"/>
  <c r="M27" i="18"/>
  <c r="G28" i="18"/>
  <c r="K28" i="18"/>
  <c r="E30" i="18"/>
  <c r="I30" i="18"/>
  <c r="M30" i="18"/>
  <c r="G31" i="18"/>
  <c r="K31" i="18"/>
  <c r="L7" i="18"/>
  <c r="L9" i="18"/>
  <c r="E26" i="18"/>
  <c r="M26" i="18"/>
  <c r="T6" i="18"/>
  <c r="V7" i="18"/>
  <c r="F9" i="18"/>
  <c r="T5" i="18"/>
  <c r="N6" i="18"/>
  <c r="L11" i="18"/>
  <c r="T11" i="18"/>
  <c r="L13" i="18"/>
  <c r="T13" i="18"/>
  <c r="N14" i="18"/>
  <c r="F5" i="18"/>
  <c r="N5" i="18"/>
  <c r="H6" i="18"/>
  <c r="P6" i="18"/>
  <c r="J7" i="18"/>
  <c r="J9" i="18"/>
  <c r="L10" i="18"/>
  <c r="F11" i="18"/>
  <c r="N11" i="18"/>
  <c r="F13" i="18"/>
  <c r="N13" i="18"/>
  <c r="H14" i="18"/>
  <c r="P14" i="18"/>
  <c r="C16" i="18"/>
  <c r="F22" i="18"/>
  <c r="J22" i="18"/>
  <c r="D23" i="18"/>
  <c r="H23" i="18"/>
  <c r="L23" i="18"/>
  <c r="F24" i="18"/>
  <c r="D26" i="18"/>
  <c r="H26" i="18"/>
  <c r="L26" i="18"/>
  <c r="F27" i="18"/>
  <c r="J27" i="18"/>
  <c r="D28" i="18"/>
  <c r="H28" i="18"/>
  <c r="F30" i="18"/>
  <c r="J30" i="18"/>
  <c r="D31" i="18"/>
  <c r="H31" i="18"/>
  <c r="D31" i="15"/>
  <c r="D30" i="15"/>
  <c r="D28" i="15"/>
  <c r="D27" i="15"/>
  <c r="D26" i="15"/>
  <c r="D31" i="14"/>
  <c r="D30" i="14"/>
  <c r="D28" i="14"/>
  <c r="D27" i="14"/>
  <c r="D26" i="14"/>
  <c r="D31" i="13"/>
  <c r="D30" i="13"/>
  <c r="D28" i="13"/>
  <c r="D27" i="13"/>
  <c r="D26" i="13"/>
  <c r="D31" i="12"/>
  <c r="D30" i="12"/>
  <c r="D28" i="12"/>
  <c r="D27" i="12"/>
  <c r="D26" i="12"/>
  <c r="D31" i="11"/>
  <c r="D30" i="11"/>
  <c r="D28" i="11"/>
  <c r="D27" i="11"/>
  <c r="D26" i="11"/>
  <c r="D31" i="1"/>
  <c r="D30" i="1"/>
  <c r="D27" i="1"/>
  <c r="D28" i="1"/>
  <c r="R15" i="18" l="1"/>
  <c r="T15" i="18"/>
  <c r="J15" i="18"/>
  <c r="V15" i="18"/>
  <c r="P15" i="18"/>
  <c r="X15" i="18"/>
  <c r="L15" i="18"/>
  <c r="H15" i="18"/>
  <c r="N15" i="18"/>
  <c r="F15" i="18"/>
  <c r="D10" i="15"/>
  <c r="X10" i="15" s="1"/>
  <c r="D10" i="14"/>
  <c r="X10" i="14" s="1"/>
  <c r="B16" i="18" l="1"/>
  <c r="T10" i="15"/>
  <c r="F10" i="15"/>
  <c r="N10" i="15"/>
  <c r="V10" i="15"/>
  <c r="J10" i="15"/>
  <c r="R10" i="15"/>
  <c r="L10" i="15"/>
  <c r="H10" i="15"/>
  <c r="P10" i="15"/>
  <c r="L10" i="14"/>
  <c r="T10" i="14"/>
  <c r="J10" i="14"/>
  <c r="R10" i="14"/>
  <c r="F10" i="14"/>
  <c r="N10" i="14"/>
  <c r="V10" i="14"/>
  <c r="H10" i="14"/>
  <c r="P10" i="14"/>
  <c r="C6" i="17"/>
  <c r="D6" i="17"/>
  <c r="E6" i="17"/>
  <c r="F6" i="17"/>
  <c r="G6" i="17"/>
  <c r="H6" i="17"/>
  <c r="B6" i="17"/>
  <c r="H5" i="17"/>
  <c r="C5" i="17"/>
  <c r="D5" i="17"/>
  <c r="E5" i="17"/>
  <c r="F5" i="17"/>
  <c r="G5" i="17"/>
  <c r="B5" i="17"/>
  <c r="X14" i="15" l="1"/>
  <c r="W31" i="15" s="1"/>
  <c r="R14" i="15"/>
  <c r="Q31" i="15" s="1"/>
  <c r="P14" i="15"/>
  <c r="O31" i="15" s="1"/>
  <c r="J14" i="15"/>
  <c r="I31" i="15" s="1"/>
  <c r="H14" i="15"/>
  <c r="G31" i="15" s="1"/>
  <c r="D14" i="15"/>
  <c r="V14" i="15" s="1"/>
  <c r="X13" i="15"/>
  <c r="W30" i="15" s="1"/>
  <c r="V13" i="15"/>
  <c r="U30" i="15" s="1"/>
  <c r="R13" i="15"/>
  <c r="P13" i="15"/>
  <c r="O30" i="15" s="1"/>
  <c r="N13" i="15"/>
  <c r="M30" i="15" s="1"/>
  <c r="J13" i="15"/>
  <c r="H13" i="15"/>
  <c r="G30" i="15" s="1"/>
  <c r="F13" i="15"/>
  <c r="E30" i="15" s="1"/>
  <c r="D13" i="15"/>
  <c r="T13" i="15" s="1"/>
  <c r="C12" i="15"/>
  <c r="U31" i="15" s="1"/>
  <c r="X11" i="15"/>
  <c r="V11" i="15"/>
  <c r="R11" i="15"/>
  <c r="P11" i="15"/>
  <c r="N11" i="15"/>
  <c r="J11" i="15"/>
  <c r="H11" i="15"/>
  <c r="F11" i="15"/>
  <c r="D11" i="15"/>
  <c r="T11" i="15" s="1"/>
  <c r="R9" i="15"/>
  <c r="J9" i="15"/>
  <c r="D9" i="15"/>
  <c r="X9" i="15" s="1"/>
  <c r="C8" i="15"/>
  <c r="U28" i="15" s="1"/>
  <c r="R7" i="15"/>
  <c r="Q24" i="15" s="1"/>
  <c r="J7" i="15"/>
  <c r="I24" i="15" s="1"/>
  <c r="D7" i="15"/>
  <c r="X7" i="15" s="1"/>
  <c r="X6" i="15"/>
  <c r="W23" i="15" s="1"/>
  <c r="R6" i="15"/>
  <c r="Q23" i="15" s="1"/>
  <c r="P6" i="15"/>
  <c r="O23" i="15" s="1"/>
  <c r="J6" i="15"/>
  <c r="I23" i="15" s="1"/>
  <c r="H6" i="15"/>
  <c r="G23" i="15" s="1"/>
  <c r="D6" i="15"/>
  <c r="V6" i="15" s="1"/>
  <c r="X5" i="15"/>
  <c r="W22" i="15" s="1"/>
  <c r="V5" i="15"/>
  <c r="U22" i="15" s="1"/>
  <c r="R5" i="15"/>
  <c r="P5" i="15"/>
  <c r="O22" i="15" s="1"/>
  <c r="N5" i="15"/>
  <c r="M22" i="15" s="1"/>
  <c r="J5" i="15"/>
  <c r="H5" i="15"/>
  <c r="G22" i="15" s="1"/>
  <c r="F5" i="15"/>
  <c r="E22" i="15" s="1"/>
  <c r="D5" i="15"/>
  <c r="T5" i="15" s="1"/>
  <c r="C4" i="15"/>
  <c r="X14" i="14"/>
  <c r="R14" i="14"/>
  <c r="Q31" i="14" s="1"/>
  <c r="P14" i="14"/>
  <c r="J14" i="14"/>
  <c r="I31" i="14" s="1"/>
  <c r="H14" i="14"/>
  <c r="D14" i="14"/>
  <c r="V14" i="14" s="1"/>
  <c r="X13" i="14"/>
  <c r="W30" i="14" s="1"/>
  <c r="V13" i="14"/>
  <c r="P13" i="14"/>
  <c r="O30" i="14" s="1"/>
  <c r="N13" i="14"/>
  <c r="J13" i="14"/>
  <c r="H13" i="14"/>
  <c r="G30" i="14" s="1"/>
  <c r="F13" i="14"/>
  <c r="D13" i="14"/>
  <c r="T13" i="14" s="1"/>
  <c r="C12" i="14"/>
  <c r="W31" i="14" s="1"/>
  <c r="X11" i="14"/>
  <c r="V11" i="14"/>
  <c r="R11" i="14"/>
  <c r="P11" i="14"/>
  <c r="N11" i="14"/>
  <c r="J11" i="14"/>
  <c r="H11" i="14"/>
  <c r="F11" i="14"/>
  <c r="D11" i="14"/>
  <c r="T11" i="14" s="1"/>
  <c r="D9" i="14"/>
  <c r="R9" i="14" s="1"/>
  <c r="C8" i="14"/>
  <c r="U28" i="14" s="1"/>
  <c r="D7" i="14"/>
  <c r="R7" i="14" s="1"/>
  <c r="X6" i="14"/>
  <c r="R6" i="14"/>
  <c r="Q23" i="14" s="1"/>
  <c r="P6" i="14"/>
  <c r="J6" i="14"/>
  <c r="I23" i="14" s="1"/>
  <c r="H6" i="14"/>
  <c r="D6" i="14"/>
  <c r="V6" i="14" s="1"/>
  <c r="X5" i="14"/>
  <c r="W22" i="14" s="1"/>
  <c r="V5" i="14"/>
  <c r="R5" i="14"/>
  <c r="P5" i="14"/>
  <c r="O22" i="14" s="1"/>
  <c r="N5" i="14"/>
  <c r="J5" i="14"/>
  <c r="H5" i="14"/>
  <c r="G22" i="14" s="1"/>
  <c r="F5" i="14"/>
  <c r="D5" i="14"/>
  <c r="T5" i="14" s="1"/>
  <c r="C4" i="14"/>
  <c r="X15" i="13"/>
  <c r="V15" i="13"/>
  <c r="P15" i="13"/>
  <c r="L15" i="13"/>
  <c r="J15" i="13"/>
  <c r="X6" i="13"/>
  <c r="W23" i="13" s="1"/>
  <c r="X7" i="13"/>
  <c r="X9" i="13"/>
  <c r="X10" i="13"/>
  <c r="X11" i="13"/>
  <c r="X13" i="13"/>
  <c r="X14" i="13"/>
  <c r="W31" i="13" s="1"/>
  <c r="V6" i="13"/>
  <c r="V7" i="13"/>
  <c r="V9" i="13"/>
  <c r="V10" i="13"/>
  <c r="V11" i="13"/>
  <c r="V13" i="13"/>
  <c r="V14" i="13"/>
  <c r="T6" i="13"/>
  <c r="T7" i="13"/>
  <c r="T9" i="13"/>
  <c r="T10" i="13"/>
  <c r="T15" i="13" s="1"/>
  <c r="T11" i="13"/>
  <c r="T13" i="13"/>
  <c r="T14" i="13"/>
  <c r="R6" i="13"/>
  <c r="R7" i="13"/>
  <c r="R9" i="13"/>
  <c r="R10" i="13"/>
  <c r="R15" i="13" s="1"/>
  <c r="R11" i="13"/>
  <c r="R13" i="13"/>
  <c r="R14" i="13"/>
  <c r="P6" i="13"/>
  <c r="P7" i="13"/>
  <c r="P9" i="13"/>
  <c r="P10" i="13"/>
  <c r="P11" i="13"/>
  <c r="P13" i="13"/>
  <c r="P14" i="13"/>
  <c r="N6" i="13"/>
  <c r="N7" i="13"/>
  <c r="N9" i="13"/>
  <c r="N10" i="13"/>
  <c r="N15" i="13" s="1"/>
  <c r="N11" i="13"/>
  <c r="N13" i="13"/>
  <c r="N14" i="13"/>
  <c r="L6" i="13"/>
  <c r="L7" i="13"/>
  <c r="L9" i="13"/>
  <c r="L10" i="13"/>
  <c r="L11" i="13"/>
  <c r="L13" i="13"/>
  <c r="L14" i="13"/>
  <c r="J6" i="13"/>
  <c r="J7" i="13"/>
  <c r="J9" i="13"/>
  <c r="J10" i="13"/>
  <c r="J11" i="13"/>
  <c r="J13" i="13"/>
  <c r="J14" i="13"/>
  <c r="X5" i="13"/>
  <c r="V5" i="13"/>
  <c r="T5" i="13"/>
  <c r="R5" i="13"/>
  <c r="P5" i="13"/>
  <c r="N5" i="13"/>
  <c r="M22" i="13" s="1"/>
  <c r="L5" i="13"/>
  <c r="J5" i="13"/>
  <c r="H6" i="13"/>
  <c r="H7" i="13"/>
  <c r="H9" i="13"/>
  <c r="H10" i="13"/>
  <c r="H15" i="13" s="1"/>
  <c r="H11" i="13"/>
  <c r="H13" i="13"/>
  <c r="G30" i="13" s="1"/>
  <c r="H14" i="13"/>
  <c r="H5" i="13"/>
  <c r="G22" i="13" s="1"/>
  <c r="F6" i="13"/>
  <c r="F7" i="13"/>
  <c r="F9" i="13"/>
  <c r="F10" i="13"/>
  <c r="F11" i="13"/>
  <c r="F13" i="13"/>
  <c r="F14" i="13"/>
  <c r="F5" i="13"/>
  <c r="F15" i="13" s="1"/>
  <c r="E30" i="13"/>
  <c r="C16" i="13"/>
  <c r="Q31" i="13"/>
  <c r="O31" i="13"/>
  <c r="I31" i="13"/>
  <c r="G31" i="13"/>
  <c r="D14" i="13"/>
  <c r="W30" i="13"/>
  <c r="U30" i="13"/>
  <c r="O30" i="13"/>
  <c r="M30" i="13"/>
  <c r="D13" i="13"/>
  <c r="C12" i="13"/>
  <c r="D11" i="13"/>
  <c r="D10" i="13"/>
  <c r="D9" i="13"/>
  <c r="C8" i="13"/>
  <c r="S28" i="13" s="1"/>
  <c r="Q24" i="13"/>
  <c r="I24" i="13"/>
  <c r="D7" i="13"/>
  <c r="Q23" i="13"/>
  <c r="O23" i="13"/>
  <c r="I23" i="13"/>
  <c r="G23" i="13"/>
  <c r="D6" i="13"/>
  <c r="W22" i="13"/>
  <c r="U22" i="13"/>
  <c r="O22" i="13"/>
  <c r="D5" i="13"/>
  <c r="C4" i="13"/>
  <c r="L7" i="15" l="1"/>
  <c r="K24" i="15" s="1"/>
  <c r="T7" i="15"/>
  <c r="S24" i="15" s="1"/>
  <c r="L9" i="15"/>
  <c r="K26" i="15" s="1"/>
  <c r="M27" i="15"/>
  <c r="D16" i="15"/>
  <c r="O28" i="15"/>
  <c r="L6" i="15"/>
  <c r="K23" i="15" s="1"/>
  <c r="T6" i="15"/>
  <c r="F7" i="15"/>
  <c r="E24" i="15" s="1"/>
  <c r="N7" i="15"/>
  <c r="M24" i="15" s="1"/>
  <c r="V7" i="15"/>
  <c r="U24" i="15" s="1"/>
  <c r="F9" i="15"/>
  <c r="N9" i="15"/>
  <c r="V9" i="15"/>
  <c r="U26" i="15" s="1"/>
  <c r="G27" i="15"/>
  <c r="X15" i="15"/>
  <c r="L14" i="15"/>
  <c r="K31" i="15" s="1"/>
  <c r="T14" i="15"/>
  <c r="S31" i="15" s="1"/>
  <c r="I22" i="15"/>
  <c r="Q22" i="15"/>
  <c r="S23" i="15"/>
  <c r="E26" i="15"/>
  <c r="M26" i="15"/>
  <c r="O27" i="15"/>
  <c r="I28" i="15"/>
  <c r="Q28" i="15"/>
  <c r="I30" i="15"/>
  <c r="Q30" i="15"/>
  <c r="T9" i="15"/>
  <c r="S26" i="15" s="1"/>
  <c r="U27" i="15"/>
  <c r="G28" i="15"/>
  <c r="W28" i="15"/>
  <c r="L5" i="15"/>
  <c r="D22" i="15" s="1"/>
  <c r="F6" i="15"/>
  <c r="N6" i="15"/>
  <c r="H7" i="15"/>
  <c r="G24" i="15" s="1"/>
  <c r="P7" i="15"/>
  <c r="H9" i="15"/>
  <c r="G26" i="15" s="1"/>
  <c r="P9" i="15"/>
  <c r="O26" i="15" s="1"/>
  <c r="J15" i="15"/>
  <c r="R15" i="15"/>
  <c r="L11" i="15"/>
  <c r="K28" i="15" s="1"/>
  <c r="L13" i="15"/>
  <c r="F14" i="15"/>
  <c r="N14" i="15"/>
  <c r="M31" i="15" s="1"/>
  <c r="K22" i="15"/>
  <c r="S22" i="15"/>
  <c r="U23" i="15"/>
  <c r="W24" i="15"/>
  <c r="W26" i="15"/>
  <c r="Q27" i="15"/>
  <c r="S28" i="15"/>
  <c r="S30" i="15"/>
  <c r="C16" i="15"/>
  <c r="I26" i="15"/>
  <c r="Q26" i="15"/>
  <c r="K27" i="15"/>
  <c r="S27" i="15"/>
  <c r="E28" i="15"/>
  <c r="M28" i="15"/>
  <c r="L7" i="14"/>
  <c r="K24" i="14" s="1"/>
  <c r="L9" i="14"/>
  <c r="K26" i="14" s="1"/>
  <c r="M27" i="14"/>
  <c r="G28" i="14"/>
  <c r="W28" i="14"/>
  <c r="L6" i="14"/>
  <c r="K23" i="14" s="1"/>
  <c r="T6" i="14"/>
  <c r="S23" i="14" s="1"/>
  <c r="F7" i="14"/>
  <c r="N7" i="14"/>
  <c r="M24" i="14" s="1"/>
  <c r="V7" i="14"/>
  <c r="V15" i="14" s="1"/>
  <c r="F9" i="14"/>
  <c r="N9" i="14"/>
  <c r="V9" i="14"/>
  <c r="U26" i="14" s="1"/>
  <c r="R13" i="14"/>
  <c r="Q30" i="14" s="1"/>
  <c r="L14" i="14"/>
  <c r="K31" i="14" s="1"/>
  <c r="T14" i="14"/>
  <c r="S31" i="14" s="1"/>
  <c r="I22" i="14"/>
  <c r="Q22" i="14"/>
  <c r="E24" i="14"/>
  <c r="U24" i="14"/>
  <c r="E26" i="14"/>
  <c r="M26" i="14"/>
  <c r="O27" i="14"/>
  <c r="W27" i="14"/>
  <c r="I28" i="14"/>
  <c r="Q28" i="14"/>
  <c r="I30" i="14"/>
  <c r="D16" i="14"/>
  <c r="E27" i="14"/>
  <c r="U27" i="14"/>
  <c r="O28" i="14"/>
  <c r="L5" i="14"/>
  <c r="D22" i="14" s="1"/>
  <c r="F6" i="14"/>
  <c r="N6" i="14"/>
  <c r="M23" i="14" s="1"/>
  <c r="H7" i="14"/>
  <c r="P7" i="14"/>
  <c r="P15" i="14" s="1"/>
  <c r="X7" i="14"/>
  <c r="X15" i="14" s="1"/>
  <c r="H9" i="14"/>
  <c r="P9" i="14"/>
  <c r="X9" i="14"/>
  <c r="R15" i="14"/>
  <c r="L11" i="14"/>
  <c r="L13" i="14"/>
  <c r="K30" i="14" s="1"/>
  <c r="F14" i="14"/>
  <c r="N14" i="14"/>
  <c r="K22" i="14"/>
  <c r="S22" i="14"/>
  <c r="U23" i="14"/>
  <c r="G24" i="14"/>
  <c r="O24" i="14"/>
  <c r="W24" i="14"/>
  <c r="G26" i="14"/>
  <c r="O26" i="14"/>
  <c r="W26" i="14"/>
  <c r="I27" i="14"/>
  <c r="Q27" i="14"/>
  <c r="K28" i="14"/>
  <c r="S28" i="14"/>
  <c r="S30" i="14"/>
  <c r="E31" i="14"/>
  <c r="M31" i="14"/>
  <c r="U31" i="14"/>
  <c r="T7" i="14"/>
  <c r="S24" i="14" s="1"/>
  <c r="T9" i="14"/>
  <c r="S26" i="14" s="1"/>
  <c r="J7" i="14"/>
  <c r="J15" i="14" s="1"/>
  <c r="J9" i="14"/>
  <c r="T15" i="14"/>
  <c r="C16" i="14"/>
  <c r="E22" i="14"/>
  <c r="M22" i="14"/>
  <c r="U22" i="14"/>
  <c r="G23" i="14"/>
  <c r="O23" i="14"/>
  <c r="W23" i="14"/>
  <c r="Q24" i="14"/>
  <c r="I26" i="14"/>
  <c r="Q26" i="14"/>
  <c r="K27" i="14"/>
  <c r="S27" i="14"/>
  <c r="E28" i="14"/>
  <c r="M28" i="14"/>
  <c r="E30" i="14"/>
  <c r="M30" i="14"/>
  <c r="U30" i="14"/>
  <c r="G31" i="14"/>
  <c r="O31" i="14"/>
  <c r="E22" i="13"/>
  <c r="U31" i="13"/>
  <c r="S27" i="13"/>
  <c r="Q26" i="13"/>
  <c r="K27" i="13"/>
  <c r="E28" i="13"/>
  <c r="U28" i="13"/>
  <c r="K24" i="13"/>
  <c r="S24" i="13"/>
  <c r="C21" i="13"/>
  <c r="I22" i="13"/>
  <c r="Q22" i="13"/>
  <c r="K23" i="13"/>
  <c r="S23" i="13"/>
  <c r="E24" i="13"/>
  <c r="M24" i="13"/>
  <c r="U24" i="13"/>
  <c r="E26" i="13"/>
  <c r="M26" i="13"/>
  <c r="U26" i="13"/>
  <c r="G27" i="13"/>
  <c r="O27" i="13"/>
  <c r="W27" i="13"/>
  <c r="I28" i="13"/>
  <c r="Q28" i="13"/>
  <c r="I30" i="13"/>
  <c r="Q30" i="13"/>
  <c r="K31" i="13"/>
  <c r="S31" i="13"/>
  <c r="I26" i="13"/>
  <c r="M28" i="13"/>
  <c r="S26" i="13"/>
  <c r="D16" i="13"/>
  <c r="K26" i="13"/>
  <c r="E27" i="13"/>
  <c r="M27" i="13"/>
  <c r="U27" i="13"/>
  <c r="G28" i="13"/>
  <c r="O28" i="13"/>
  <c r="W28" i="13"/>
  <c r="D23" i="13"/>
  <c r="I27" i="13"/>
  <c r="K28" i="13"/>
  <c r="M31" i="13"/>
  <c r="S22" i="13"/>
  <c r="E23" i="13"/>
  <c r="M23" i="13"/>
  <c r="U23" i="13"/>
  <c r="G24" i="13"/>
  <c r="W24" i="13"/>
  <c r="G26" i="13"/>
  <c r="O26" i="13"/>
  <c r="W26" i="13"/>
  <c r="Q27" i="13"/>
  <c r="K30" i="13"/>
  <c r="S30" i="13"/>
  <c r="E31" i="13"/>
  <c r="V15" i="12"/>
  <c r="T15" i="12"/>
  <c r="R15" i="12"/>
  <c r="P15" i="12"/>
  <c r="L15" i="12"/>
  <c r="J15" i="12"/>
  <c r="N15" i="15" l="1"/>
  <c r="K30" i="15"/>
  <c r="D23" i="15"/>
  <c r="T15" i="15"/>
  <c r="W27" i="15"/>
  <c r="I27" i="15"/>
  <c r="P15" i="15"/>
  <c r="L15" i="15"/>
  <c r="M23" i="15"/>
  <c r="I24" i="14"/>
  <c r="G27" i="14"/>
  <c r="H15" i="14"/>
  <c r="C25" i="14"/>
  <c r="C25" i="15"/>
  <c r="V15" i="15"/>
  <c r="C29" i="15"/>
  <c r="H15" i="15"/>
  <c r="E27" i="15"/>
  <c r="E31" i="15"/>
  <c r="O24" i="15"/>
  <c r="E23" i="15"/>
  <c r="C21" i="15"/>
  <c r="F15" i="15"/>
  <c r="D24" i="15"/>
  <c r="L15" i="14"/>
  <c r="F15" i="14"/>
  <c r="C29" i="14"/>
  <c r="D24" i="14"/>
  <c r="N15" i="14"/>
  <c r="E23" i="14"/>
  <c r="C21" i="14"/>
  <c r="D23" i="14"/>
  <c r="K22" i="13"/>
  <c r="C29" i="13"/>
  <c r="D22" i="13"/>
  <c r="B16" i="13"/>
  <c r="C25" i="13"/>
  <c r="O24" i="13"/>
  <c r="D24" i="13"/>
  <c r="H15" i="12"/>
  <c r="F15" i="12"/>
  <c r="F15" i="11"/>
  <c r="B16" i="15" l="1"/>
  <c r="B16" i="14"/>
  <c r="X14" i="12"/>
  <c r="W31" i="12" s="1"/>
  <c r="R14" i="12"/>
  <c r="Q31" i="12" s="1"/>
  <c r="P14" i="12"/>
  <c r="O31" i="12" s="1"/>
  <c r="J14" i="12"/>
  <c r="I31" i="12" s="1"/>
  <c r="H14" i="12"/>
  <c r="F14" i="12"/>
  <c r="E31" i="12" s="1"/>
  <c r="D14" i="12"/>
  <c r="L14" i="12" s="1"/>
  <c r="F13" i="12"/>
  <c r="D13" i="12"/>
  <c r="L13" i="12" s="1"/>
  <c r="K30" i="12" s="1"/>
  <c r="C12" i="12"/>
  <c r="F11" i="12"/>
  <c r="N11" i="12" s="1"/>
  <c r="D11" i="12"/>
  <c r="L10" i="12"/>
  <c r="D10" i="12"/>
  <c r="R9" i="12"/>
  <c r="P9" i="12"/>
  <c r="J9" i="12"/>
  <c r="X9" i="12" s="1"/>
  <c r="H9" i="12"/>
  <c r="V9" i="12" s="1"/>
  <c r="D9" i="12"/>
  <c r="F9" i="12" s="1"/>
  <c r="C8" i="12"/>
  <c r="X7" i="12"/>
  <c r="R7" i="12"/>
  <c r="Q24" i="12" s="1"/>
  <c r="P7" i="12"/>
  <c r="O24" i="12" s="1"/>
  <c r="J7" i="12"/>
  <c r="I24" i="12" s="1"/>
  <c r="H7" i="12"/>
  <c r="D7" i="12"/>
  <c r="F7" i="12" s="1"/>
  <c r="X6" i="12"/>
  <c r="W23" i="12" s="1"/>
  <c r="R6" i="12"/>
  <c r="Q23" i="12" s="1"/>
  <c r="P6" i="12"/>
  <c r="O23" i="12" s="1"/>
  <c r="N6" i="12"/>
  <c r="M23" i="12" s="1"/>
  <c r="J6" i="12"/>
  <c r="I23" i="12" s="1"/>
  <c r="H6" i="12"/>
  <c r="G23" i="12" s="1"/>
  <c r="F6" i="12"/>
  <c r="D6" i="12"/>
  <c r="L6" i="12" s="1"/>
  <c r="D5" i="12"/>
  <c r="L5" i="12" s="1"/>
  <c r="C4" i="12"/>
  <c r="W24" i="12" l="1"/>
  <c r="X15" i="12"/>
  <c r="K22" i="12"/>
  <c r="H5" i="12"/>
  <c r="G24" i="12"/>
  <c r="V7" i="12"/>
  <c r="P10" i="12"/>
  <c r="O27" i="12" s="1"/>
  <c r="H10" i="12"/>
  <c r="V10" i="12" s="1"/>
  <c r="F10" i="12"/>
  <c r="E30" i="12"/>
  <c r="T13" i="12"/>
  <c r="S30" i="12" s="1"/>
  <c r="V6" i="12"/>
  <c r="U23" i="12" s="1"/>
  <c r="U28" i="12"/>
  <c r="M28" i="12"/>
  <c r="E28" i="12"/>
  <c r="K27" i="12"/>
  <c r="Q26" i="12"/>
  <c r="I26" i="12"/>
  <c r="C16" i="12"/>
  <c r="I27" i="12"/>
  <c r="W26" i="12"/>
  <c r="O26" i="12"/>
  <c r="G26" i="12"/>
  <c r="W27" i="12"/>
  <c r="G27" i="12"/>
  <c r="U26" i="12"/>
  <c r="E26" i="12"/>
  <c r="W28" i="12"/>
  <c r="G28" i="12"/>
  <c r="U27" i="12"/>
  <c r="J10" i="12"/>
  <c r="X10" i="12" s="1"/>
  <c r="R11" i="12"/>
  <c r="J11" i="12"/>
  <c r="X11" i="12" s="1"/>
  <c r="P11" i="12"/>
  <c r="O28" i="12" s="1"/>
  <c r="H11" i="12"/>
  <c r="V11" i="12" s="1"/>
  <c r="N13" i="12"/>
  <c r="M30" i="12" s="1"/>
  <c r="G31" i="12"/>
  <c r="V14" i="12"/>
  <c r="U31" i="12" s="1"/>
  <c r="R5" i="12"/>
  <c r="J5" i="12"/>
  <c r="X5" i="12" s="1"/>
  <c r="W22" i="12" s="1"/>
  <c r="D16" i="12"/>
  <c r="N9" i="12"/>
  <c r="M26" i="12" s="1"/>
  <c r="T9" i="12"/>
  <c r="S26" i="12" s="1"/>
  <c r="T11" i="12"/>
  <c r="S28" i="12" s="1"/>
  <c r="F5" i="12"/>
  <c r="P5" i="12"/>
  <c r="O22" i="12" s="1"/>
  <c r="E23" i="12"/>
  <c r="T6" i="12"/>
  <c r="S23" i="12" s="1"/>
  <c r="N7" i="12"/>
  <c r="T7" i="12"/>
  <c r="S24" i="12" s="1"/>
  <c r="R10" i="12"/>
  <c r="Q27" i="12" s="1"/>
  <c r="L11" i="12"/>
  <c r="K28" i="12" s="1"/>
  <c r="L7" i="12"/>
  <c r="K24" i="12" s="1"/>
  <c r="L9" i="12"/>
  <c r="K26" i="12" s="1"/>
  <c r="H13" i="12"/>
  <c r="P13" i="12"/>
  <c r="O30" i="12" s="1"/>
  <c r="J13" i="12"/>
  <c r="X13" i="12" s="1"/>
  <c r="W30" i="12" s="1"/>
  <c r="R13" i="12"/>
  <c r="T14" i="12"/>
  <c r="S31" i="12" s="1"/>
  <c r="Q22" i="12"/>
  <c r="D23" i="12"/>
  <c r="K23" i="12"/>
  <c r="E24" i="12"/>
  <c r="U24" i="12"/>
  <c r="I30" i="12"/>
  <c r="Q30" i="12"/>
  <c r="K31" i="12"/>
  <c r="N14" i="12"/>
  <c r="M31" i="12" s="1"/>
  <c r="X6" i="11"/>
  <c r="X7" i="11"/>
  <c r="X9" i="11"/>
  <c r="X11" i="11"/>
  <c r="X13" i="11"/>
  <c r="X14" i="11"/>
  <c r="X5" i="11"/>
  <c r="V6" i="11"/>
  <c r="V7" i="11"/>
  <c r="V9" i="11"/>
  <c r="V11" i="11"/>
  <c r="V13" i="11"/>
  <c r="V14" i="11"/>
  <c r="V5" i="11"/>
  <c r="T15" i="11"/>
  <c r="T6" i="11"/>
  <c r="T7" i="11"/>
  <c r="T9" i="11"/>
  <c r="T10" i="11"/>
  <c r="T11" i="11"/>
  <c r="T13" i="11"/>
  <c r="T14" i="11"/>
  <c r="T5" i="11"/>
  <c r="R15" i="11"/>
  <c r="R6" i="11"/>
  <c r="R7" i="11"/>
  <c r="R9" i="11"/>
  <c r="R10" i="11"/>
  <c r="R11" i="11"/>
  <c r="R13" i="11"/>
  <c r="R14" i="11"/>
  <c r="R5" i="11"/>
  <c r="M24" i="12" l="1"/>
  <c r="N15" i="12"/>
  <c r="Q28" i="12"/>
  <c r="N10" i="12"/>
  <c r="M27" i="12" s="1"/>
  <c r="T10" i="12"/>
  <c r="S27" i="12" s="1"/>
  <c r="G22" i="12"/>
  <c r="V5" i="12"/>
  <c r="E22" i="12"/>
  <c r="D22" i="12"/>
  <c r="T5" i="12"/>
  <c r="N5" i="12"/>
  <c r="G30" i="12"/>
  <c r="V13" i="12"/>
  <c r="U30" i="12" s="1"/>
  <c r="C29" i="12"/>
  <c r="I22" i="12"/>
  <c r="D24" i="12"/>
  <c r="E27" i="12"/>
  <c r="I28" i="12"/>
  <c r="P15" i="11"/>
  <c r="P6" i="11"/>
  <c r="P7" i="11"/>
  <c r="P9" i="11"/>
  <c r="P10" i="11"/>
  <c r="P11" i="11"/>
  <c r="P13" i="11"/>
  <c r="P14" i="11"/>
  <c r="P5" i="11"/>
  <c r="N15" i="11"/>
  <c r="N6" i="11"/>
  <c r="N7" i="11"/>
  <c r="N9" i="11"/>
  <c r="N10" i="11"/>
  <c r="N11" i="11"/>
  <c r="N13" i="11"/>
  <c r="N14" i="11"/>
  <c r="N5" i="11"/>
  <c r="L6" i="11"/>
  <c r="L7" i="11"/>
  <c r="L9" i="11"/>
  <c r="L10" i="11"/>
  <c r="L15" i="11" s="1"/>
  <c r="L11" i="11"/>
  <c r="L13" i="11"/>
  <c r="L14" i="11"/>
  <c r="L5" i="11"/>
  <c r="J6" i="11"/>
  <c r="J7" i="11"/>
  <c r="J9" i="11"/>
  <c r="J10" i="11"/>
  <c r="X10" i="11" s="1"/>
  <c r="X15" i="11" s="1"/>
  <c r="J11" i="11"/>
  <c r="J13" i="11"/>
  <c r="J14" i="11"/>
  <c r="J5" i="11"/>
  <c r="J15" i="11" l="1"/>
  <c r="C25" i="12"/>
  <c r="M22" i="12"/>
  <c r="B16" i="12"/>
  <c r="C21" i="12"/>
  <c r="U22" i="12"/>
  <c r="S22" i="12"/>
  <c r="H15" i="11"/>
  <c r="H14" i="11"/>
  <c r="H6" i="11"/>
  <c r="H7" i="11"/>
  <c r="H9" i="11"/>
  <c r="H10" i="11"/>
  <c r="V10" i="11" s="1"/>
  <c r="V15" i="11" s="1"/>
  <c r="H11" i="11"/>
  <c r="H13" i="11"/>
  <c r="H5" i="11"/>
  <c r="F6" i="11"/>
  <c r="F7" i="11"/>
  <c r="F9" i="11"/>
  <c r="F10" i="11"/>
  <c r="F11" i="11"/>
  <c r="F13" i="11"/>
  <c r="F14" i="11"/>
  <c r="F5" i="11"/>
  <c r="E27" i="11" l="1"/>
  <c r="W27" i="11"/>
  <c r="M27" i="11"/>
  <c r="D14" i="11"/>
  <c r="D13" i="11"/>
  <c r="C12" i="11"/>
  <c r="W28" i="11"/>
  <c r="Q28" i="11"/>
  <c r="O28" i="11"/>
  <c r="I28" i="11"/>
  <c r="G28" i="11"/>
  <c r="D11" i="11"/>
  <c r="U27" i="11"/>
  <c r="Q27" i="11"/>
  <c r="O27" i="11"/>
  <c r="I27" i="11"/>
  <c r="G27" i="11"/>
  <c r="D10" i="11"/>
  <c r="U26" i="11"/>
  <c r="M26" i="11"/>
  <c r="E26" i="11"/>
  <c r="D9" i="11"/>
  <c r="K26" i="11" s="1"/>
  <c r="C8" i="11"/>
  <c r="U28" i="11" s="1"/>
  <c r="D7" i="11"/>
  <c r="D6" i="11"/>
  <c r="D5" i="11"/>
  <c r="D16" i="11" s="1"/>
  <c r="C4" i="11"/>
  <c r="S24" i="11" s="1"/>
  <c r="D11" i="1"/>
  <c r="F11" i="1" s="1"/>
  <c r="D10" i="1"/>
  <c r="F10" i="1" s="1"/>
  <c r="D9" i="1"/>
  <c r="F9" i="1" s="1"/>
  <c r="L9" i="1"/>
  <c r="D7" i="1"/>
  <c r="F7" i="1" s="1"/>
  <c r="L7" i="1"/>
  <c r="D6" i="1"/>
  <c r="F6" i="1" s="1"/>
  <c r="D5" i="1"/>
  <c r="F5" i="1" s="1"/>
  <c r="L5" i="1"/>
  <c r="D13" i="1"/>
  <c r="F13" i="1" s="1"/>
  <c r="L13" i="1"/>
  <c r="K30" i="1" s="1"/>
  <c r="D14" i="1"/>
  <c r="F14" i="1" s="1"/>
  <c r="V14" i="1"/>
  <c r="C4" i="1"/>
  <c r="C8" i="1"/>
  <c r="C12" i="1"/>
  <c r="N13" i="1"/>
  <c r="M30" i="1" s="1"/>
  <c r="H14" i="1"/>
  <c r="G31" i="1" s="1"/>
  <c r="N14" i="1"/>
  <c r="J14" i="1"/>
  <c r="I31" i="1"/>
  <c r="T14" i="1"/>
  <c r="P14" i="1"/>
  <c r="N11" i="1"/>
  <c r="R7" i="1"/>
  <c r="Q24" i="1"/>
  <c r="V5" i="1"/>
  <c r="T5" i="1"/>
  <c r="N6" i="1"/>
  <c r="N5" i="1"/>
  <c r="M22" i="1"/>
  <c r="J7" i="1"/>
  <c r="P5" i="1"/>
  <c r="T7" i="1"/>
  <c r="P7" i="1"/>
  <c r="O24" i="1"/>
  <c r="H7" i="1"/>
  <c r="J6" i="1"/>
  <c r="L6" i="1"/>
  <c r="S22" i="1"/>
  <c r="N7" i="1"/>
  <c r="M24" i="1" s="1"/>
  <c r="V7" i="1"/>
  <c r="P13" i="1"/>
  <c r="O30" i="1" s="1"/>
  <c r="L14" i="1"/>
  <c r="K31" i="1" s="1"/>
  <c r="R14" i="1"/>
  <c r="V13" i="1"/>
  <c r="U30" i="1"/>
  <c r="X7" i="1"/>
  <c r="R13" i="1"/>
  <c r="T10" i="1"/>
  <c r="N9" i="1"/>
  <c r="X10" i="1"/>
  <c r="W27" i="1"/>
  <c r="R10" i="1"/>
  <c r="H10" i="1"/>
  <c r="J10" i="1"/>
  <c r="P10" i="1"/>
  <c r="X14" i="1"/>
  <c r="W31" i="1"/>
  <c r="V10" i="1"/>
  <c r="L10" i="1"/>
  <c r="T9" i="1"/>
  <c r="N10" i="1"/>
  <c r="K22" i="1"/>
  <c r="U31" i="1"/>
  <c r="O31" i="1"/>
  <c r="M31" i="1"/>
  <c r="E31" i="1"/>
  <c r="Q30" i="1"/>
  <c r="E30" i="1"/>
  <c r="S31" i="1"/>
  <c r="Q31" i="1"/>
  <c r="E26" i="1" l="1"/>
  <c r="P11" i="1"/>
  <c r="O28" i="1" s="1"/>
  <c r="H11" i="1"/>
  <c r="G28" i="1" s="1"/>
  <c r="T11" i="1"/>
  <c r="S28" i="1" s="1"/>
  <c r="F15" i="1"/>
  <c r="J9" i="1"/>
  <c r="I26" i="1" s="1"/>
  <c r="V11" i="1"/>
  <c r="P9" i="1"/>
  <c r="O26" i="1" s="1"/>
  <c r="X9" i="1"/>
  <c r="W26" i="1" s="1"/>
  <c r="D16" i="1"/>
  <c r="W24" i="1"/>
  <c r="H13" i="1"/>
  <c r="R9" i="1"/>
  <c r="V9" i="1"/>
  <c r="I24" i="1"/>
  <c r="R6" i="1"/>
  <c r="Q23" i="1" s="1"/>
  <c r="R5" i="1"/>
  <c r="H6" i="1"/>
  <c r="G23" i="1" s="1"/>
  <c r="T6" i="1"/>
  <c r="S23" i="1" s="1"/>
  <c r="S32" i="1" s="1"/>
  <c r="H5" i="1"/>
  <c r="E24" i="1"/>
  <c r="P6" i="1"/>
  <c r="J5" i="1"/>
  <c r="I22" i="1" s="1"/>
  <c r="L11" i="1"/>
  <c r="K28" i="1" s="1"/>
  <c r="K32" i="1" s="1"/>
  <c r="H9" i="1"/>
  <c r="D26" i="1" s="1"/>
  <c r="X6" i="1"/>
  <c r="W23" i="1" s="1"/>
  <c r="K27" i="1"/>
  <c r="S27" i="1"/>
  <c r="Q26" i="1"/>
  <c r="U26" i="1"/>
  <c r="C16" i="1"/>
  <c r="U28" i="1"/>
  <c r="K24" i="1"/>
  <c r="M27" i="1"/>
  <c r="S26" i="1"/>
  <c r="U27" i="1"/>
  <c r="O27" i="1"/>
  <c r="Q27" i="1"/>
  <c r="M26" i="1"/>
  <c r="M32" i="1" s="1"/>
  <c r="E27" i="1"/>
  <c r="E32" i="1" s="1"/>
  <c r="X13" i="1"/>
  <c r="W30" i="1" s="1"/>
  <c r="T13" i="1"/>
  <c r="S30" i="1" s="1"/>
  <c r="U24" i="1"/>
  <c r="E23" i="1"/>
  <c r="K23" i="1"/>
  <c r="I23" i="1"/>
  <c r="G24" i="1"/>
  <c r="S24" i="1"/>
  <c r="O22" i="1"/>
  <c r="M23" i="1"/>
  <c r="E22" i="1"/>
  <c r="U22" i="1"/>
  <c r="M28" i="1"/>
  <c r="E28" i="1"/>
  <c r="R11" i="1"/>
  <c r="Q28" i="1" s="1"/>
  <c r="J11" i="1"/>
  <c r="I28" i="1" s="1"/>
  <c r="J13" i="1"/>
  <c r="I30" i="1" s="1"/>
  <c r="G26" i="1"/>
  <c r="X5" i="1"/>
  <c r="W22" i="1" s="1"/>
  <c r="V6" i="1"/>
  <c r="U23" i="1" s="1"/>
  <c r="K26" i="1"/>
  <c r="X11" i="1"/>
  <c r="W28" i="1" s="1"/>
  <c r="N15" i="1"/>
  <c r="X15" i="1"/>
  <c r="D24" i="1"/>
  <c r="L15" i="1"/>
  <c r="I27" i="1"/>
  <c r="H15" i="1"/>
  <c r="G27" i="1"/>
  <c r="G31" i="11"/>
  <c r="U30" i="11"/>
  <c r="U31" i="11"/>
  <c r="M31" i="11"/>
  <c r="K30" i="11"/>
  <c r="I31" i="11"/>
  <c r="G22" i="11"/>
  <c r="W22" i="11"/>
  <c r="Q23" i="11"/>
  <c r="K24" i="11"/>
  <c r="O30" i="11"/>
  <c r="I22" i="11"/>
  <c r="I23" i="11"/>
  <c r="S23" i="11"/>
  <c r="Q30" i="11"/>
  <c r="K31" i="11"/>
  <c r="G30" i="11"/>
  <c r="W30" i="11"/>
  <c r="Q31" i="11"/>
  <c r="O23" i="11"/>
  <c r="G23" i="11"/>
  <c r="M22" i="11"/>
  <c r="E22" i="11"/>
  <c r="C16" i="11"/>
  <c r="G24" i="11"/>
  <c r="U23" i="11"/>
  <c r="E23" i="11"/>
  <c r="S22" i="11"/>
  <c r="K22" i="11"/>
  <c r="U22" i="11"/>
  <c r="O22" i="11"/>
  <c r="W23" i="11"/>
  <c r="D23" i="11"/>
  <c r="M23" i="11"/>
  <c r="I24" i="11"/>
  <c r="W24" i="11"/>
  <c r="O24" i="11"/>
  <c r="D24" i="11"/>
  <c r="I26" i="11"/>
  <c r="W26" i="11"/>
  <c r="O26" i="11"/>
  <c r="G26" i="11"/>
  <c r="S26" i="11"/>
  <c r="W31" i="11"/>
  <c r="O31" i="11"/>
  <c r="E31" i="11"/>
  <c r="Q22" i="11"/>
  <c r="K23" i="11"/>
  <c r="E24" i="11"/>
  <c r="U24" i="11"/>
  <c r="I30" i="11"/>
  <c r="S31" i="11"/>
  <c r="K28" i="11"/>
  <c r="S28" i="11"/>
  <c r="S30" i="11"/>
  <c r="E28" i="11"/>
  <c r="C29" i="11"/>
  <c r="M30" i="11"/>
  <c r="C25" i="11"/>
  <c r="Q26" i="11"/>
  <c r="K27" i="11"/>
  <c r="S27" i="11"/>
  <c r="M28" i="11"/>
  <c r="U32" i="1" l="1"/>
  <c r="D23" i="1"/>
  <c r="C25" i="1"/>
  <c r="V15" i="1"/>
  <c r="O23" i="1"/>
  <c r="P15" i="1"/>
  <c r="J15" i="1"/>
  <c r="B16" i="1" s="1"/>
  <c r="D22" i="1"/>
  <c r="G22" i="1"/>
  <c r="C29" i="1"/>
  <c r="G30" i="1"/>
  <c r="C21" i="1"/>
  <c r="I32" i="1"/>
  <c r="W32" i="1"/>
  <c r="T15" i="1"/>
  <c r="O32" i="1"/>
  <c r="Q22" i="1"/>
  <c r="Q32" i="1" s="1"/>
  <c r="R15" i="1"/>
  <c r="Q24" i="11"/>
  <c r="M24" i="11"/>
  <c r="B16" i="11"/>
  <c r="C21" i="11"/>
  <c r="E30" i="11"/>
  <c r="D22" i="11"/>
  <c r="G32" i="1" l="1"/>
  <c r="Y32" i="1" s="1"/>
</calcChain>
</file>

<file path=xl/sharedStrings.xml><?xml version="1.0" encoding="utf-8"?>
<sst xmlns="http://schemas.openxmlformats.org/spreadsheetml/2006/main" count="650" uniqueCount="122">
  <si>
    <t>Performance</t>
  </si>
  <si>
    <t>Cost</t>
  </si>
  <si>
    <t>Criteria</t>
  </si>
  <si>
    <t>Sensitivity values</t>
  </si>
  <si>
    <t>m=</t>
  </si>
  <si>
    <t>Alternative Rating</t>
  </si>
  <si>
    <t>Norm Sub Criteria Weights</t>
  </si>
  <si>
    <t>Norm. Criteria Weights</t>
  </si>
  <si>
    <t>PI5=</t>
  </si>
  <si>
    <t>Terry Bahill</t>
  </si>
  <si>
    <t>Tradeoff Study and Sensitivity Analysis</t>
  </si>
  <si>
    <t>These numbers are based on interviews with domain experts and analysis by Bahill.</t>
  </si>
  <si>
    <t xml:space="preserve">   Vendor Evaluation</t>
  </si>
  <si>
    <t xml:space="preserve">   Interference with Telescopes</t>
  </si>
  <si>
    <t xml:space="preserve">   Rated Power</t>
  </si>
  <si>
    <t xml:space="preserve">   Total Lifecycle Cost</t>
  </si>
  <si>
    <t xml:space="preserve">   Ratio of Price to Power</t>
  </si>
  <si>
    <t xml:space="preserve">   Cost of Generated Electricity</t>
  </si>
  <si>
    <t>Company Policy</t>
  </si>
  <si>
    <t xml:space="preserve">   BiST</t>
  </si>
  <si>
    <t>Alt 1 Do Nothing</t>
  </si>
  <si>
    <t>Alt 5 Jacobs Wind Turbine</t>
  </si>
  <si>
    <t>Alt 6 Bergey WindPower</t>
  </si>
  <si>
    <t>Alt 7 ARE 442</t>
  </si>
  <si>
    <t>Alt 8 Skystream 3.7</t>
  </si>
  <si>
    <t>Alt 9 LIMPET</t>
  </si>
  <si>
    <t>Sensit Criteria Weights</t>
  </si>
  <si>
    <t>Sensit Sub Criteria Weights</t>
  </si>
  <si>
    <t>Sen</t>
  </si>
  <si>
    <t>Tradeoff Study Matrix for BIMS using a Sum Combining Function and semirelative sensitivity functions with the number of alternatives,</t>
  </si>
  <si>
    <t xml:space="preserve">   Reusability</t>
  </si>
  <si>
    <t xml:space="preserve">   Price to Power Ratio</t>
  </si>
  <si>
    <t>Alt 10 Nordtank 65</t>
  </si>
  <si>
    <t>“In terms of using renewable-energy to generate electricity for the telescope operations room on top of Hawaii, what is the best electric generating system?”</t>
  </si>
  <si>
    <t>Alt 4 Solar Calculator Generic PV</t>
  </si>
  <si>
    <t>Alt 3 DMSolar PV</t>
  </si>
  <si>
    <t>Alt 2 Sun Electronics PV</t>
  </si>
  <si>
    <t>Early iterations showed the score for BiST to be important. So I researched the equipment and rescored all alternatives for BiST.</t>
  </si>
  <si>
    <t xml:space="preserve">Sensitivity Matrix showing semirelative sensitivity values for PI5 = the hierarchical sum of all products/m </t>
  </si>
  <si>
    <t>Tradeoff Study Matrix for BIMS using a Product Combining Function and semirelative sensitivity functions with the number of alternatives,</t>
  </si>
  <si>
    <t>BICS Illuminance Management System, BIMS</t>
  </si>
  <si>
    <t>Alt 6 Bergey Wind Power</t>
  </si>
  <si>
    <t>p</t>
  </si>
  <si>
    <t>Interaction Sensitivity Matrix showing semirelative sensitivity values for interactions in the PI5 =sum of all products/m,</t>
  </si>
  <si>
    <t>CW(1)</t>
  </si>
  <si>
    <t>CW(2)</t>
  </si>
  <si>
    <t>CW(3)</t>
  </si>
  <si>
    <t>This worksheet is not necessary; it is just included as a check. The numerical values should be the same as the previous sensitivity matrix.</t>
  </si>
  <si>
    <t>for the textbook by Bahill and Madni</t>
  </si>
  <si>
    <t>BIMSforBook</t>
  </si>
  <si>
    <t>Summer 2015</t>
  </si>
  <si>
    <t>Sun Electronics photovoltaic</t>
  </si>
  <si>
    <t>DMSolar photovoltaic</t>
  </si>
  <si>
    <t xml:space="preserve"> Bergey WindPower</t>
  </si>
  <si>
    <t>Nordtank 65</t>
  </si>
  <si>
    <t>Rated Power, kW</t>
  </si>
  <si>
    <t xml:space="preserve">Abundant Renewable Energy </t>
  </si>
  <si>
    <t>Skystream</t>
  </si>
  <si>
    <t>Price to Power Ratio, $/W</t>
  </si>
  <si>
    <t>Jacobs Wind Turbine</t>
  </si>
  <si>
    <t>Purchase Price, $</t>
  </si>
  <si>
    <t>Total Price to Power Ratio, $/W</t>
  </si>
  <si>
    <t>Purchase Price plus installation, $</t>
  </si>
  <si>
    <r>
      <t>w</t>
    </r>
    <r>
      <rPr>
        <sz val="10"/>
        <rFont val="Symbol"/>
        <family val="1"/>
        <charset val="2"/>
      </rPr>
      <t>´</t>
    </r>
    <r>
      <rPr>
        <i/>
        <sz val="10"/>
        <rFont val="Arial"/>
        <family val="2"/>
      </rPr>
      <t xml:space="preserve"> sc</t>
    </r>
  </si>
  <si>
    <t>sc</t>
  </si>
  <si>
    <t>sc^w</t>
  </si>
  <si>
    <t>w.</t>
  </si>
  <si>
    <t>w(1,1)</t>
  </si>
  <si>
    <t>w(1,2)</t>
  </si>
  <si>
    <t>w(1,3)</t>
  </si>
  <si>
    <t>w(2,1)</t>
  </si>
  <si>
    <t>w(2,2)</t>
  </si>
  <si>
    <t>w(2,3)</t>
  </si>
  <si>
    <t>w(3,1)</t>
  </si>
  <si>
    <t>w(3,2)</t>
  </si>
  <si>
    <t>This matrix is filled with equations for the second partials and mixed partials of Section 25.3 of Bahill and Madni.</t>
  </si>
  <si>
    <t>Weight</t>
  </si>
  <si>
    <t>w x sc^p´</t>
  </si>
  <si>
    <t>w x sc^p</t>
  </si>
  <si>
    <t>Cost of Generated Electricity</t>
  </si>
  <si>
    <t>Vendor Evaluation</t>
  </si>
  <si>
    <t>Interference with Telescopes</t>
  </si>
  <si>
    <t>Rated Power</t>
  </si>
  <si>
    <t>Total Lifecycle Cost</t>
  </si>
  <si>
    <t>Price to Power Ratio</t>
  </si>
  <si>
    <t>BiST</t>
  </si>
  <si>
    <t>Reusability</t>
  </si>
  <si>
    <t>Ratio of Price to Power</t>
  </si>
  <si>
    <t>Wt</t>
  </si>
  <si>
    <t>Evaluation Criteria</t>
  </si>
  <si>
    <t>Last changed August 18, 2015</t>
  </si>
  <si>
    <t>S(l,i,j)</t>
  </si>
  <si>
    <t>S(1,i,1)</t>
  </si>
  <si>
    <t>S(1,i,2)</t>
  </si>
  <si>
    <t>S(1,i,3)</t>
  </si>
  <si>
    <t>S(1,i,4)</t>
  </si>
  <si>
    <t>S(1,i,5)</t>
  </si>
  <si>
    <t>S(1,i,6)</t>
  </si>
  <si>
    <t>S(1,i,7)</t>
  </si>
  <si>
    <t>S(1,i,8)</t>
  </si>
  <si>
    <t>S(1,i,9)</t>
  </si>
  <si>
    <t>S(1,i,10)</t>
  </si>
  <si>
    <t>S(2,i,1)</t>
  </si>
  <si>
    <t>S(2,i,2)</t>
  </si>
  <si>
    <t>S(2,i,3)</t>
  </si>
  <si>
    <t>S(2,i,4)</t>
  </si>
  <si>
    <t>S(2,i,5)</t>
  </si>
  <si>
    <t>S(2,i,7)</t>
  </si>
  <si>
    <t>S(2,i,6)</t>
  </si>
  <si>
    <t>S(2,i,8)</t>
  </si>
  <si>
    <t>S(2,i,9)</t>
  </si>
  <si>
    <t>S(2,i,10)</t>
  </si>
  <si>
    <t>S(3,i,1)</t>
  </si>
  <si>
    <t>S(3,i,2)</t>
  </si>
  <si>
    <t>S(3,i,3)</t>
  </si>
  <si>
    <t>S(3,i,4)</t>
  </si>
  <si>
    <t>S(3,i,5)</t>
  </si>
  <si>
    <t>S(3,i,6)</t>
  </si>
  <si>
    <t>S(3,i,7)</t>
  </si>
  <si>
    <t>S(3,i,8)</t>
  </si>
  <si>
    <t>S(3,i,9)</t>
  </si>
  <si>
    <t>S(3,i,10)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</si>
</sst>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0.000"/>
    <numFmt numFmtId="165" formatCode="0.0"/>
  </numFmts>
  <fonts count="17" x14ac:knownFonts="1">
    <font>
      <sz val="10"/>
      <name val="Arial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165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164" fontId="2" fillId="0" borderId="0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/>
    <xf numFmtId="164" fontId="2" fillId="0" borderId="6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5" fillId="0" borderId="2" xfId="0" applyFont="1" applyBorder="1" applyAlignment="1">
      <alignment horizontal="justify"/>
    </xf>
    <xf numFmtId="0" fontId="0" fillId="0" borderId="2" xfId="0" applyBorder="1"/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164" fontId="0" fillId="2" borderId="0" xfId="0" applyNumberFormat="1" applyFill="1"/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/>
    <xf numFmtId="164" fontId="9" fillId="2" borderId="0" xfId="0" applyNumberFormat="1" applyFont="1" applyFill="1"/>
    <xf numFmtId="2" fontId="1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2" fontId="1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justify"/>
    </xf>
    <xf numFmtId="2" fontId="3" fillId="0" borderId="1" xfId="0" applyNumberFormat="1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8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2" fontId="0" fillId="0" borderId="1" xfId="0" applyNumberFormat="1" applyBorder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left"/>
    </xf>
    <xf numFmtId="164" fontId="7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defaultRowHeight="13.2" x14ac:dyDescent="0.25"/>
  <cols>
    <col min="1" max="1" width="40.44140625" customWidth="1"/>
  </cols>
  <sheetData>
    <row r="1" spans="1:1" x14ac:dyDescent="0.25">
      <c r="A1" s="25" t="s">
        <v>49</v>
      </c>
    </row>
    <row r="2" spans="1:1" x14ac:dyDescent="0.25">
      <c r="A2" t="s">
        <v>40</v>
      </c>
    </row>
    <row r="3" spans="1:1" x14ac:dyDescent="0.25">
      <c r="A3" t="s">
        <v>10</v>
      </c>
    </row>
    <row r="4" spans="1:1" x14ac:dyDescent="0.25">
      <c r="A4" t="s">
        <v>9</v>
      </c>
    </row>
    <row r="5" spans="1:1" x14ac:dyDescent="0.25">
      <c r="A5" s="25" t="s">
        <v>48</v>
      </c>
    </row>
    <row r="6" spans="1:1" x14ac:dyDescent="0.25">
      <c r="A6" t="s">
        <v>50</v>
      </c>
    </row>
    <row r="7" spans="1:1" ht="26.4" x14ac:dyDescent="0.25">
      <c r="A7" s="18" t="s">
        <v>11</v>
      </c>
    </row>
    <row r="8" spans="1:1" x14ac:dyDescent="0.25">
      <c r="A8" s="25" t="s">
        <v>90</v>
      </c>
    </row>
    <row r="10" spans="1:1" ht="15.6" x14ac:dyDescent="0.3">
      <c r="A10" s="28" t="s">
        <v>33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topLeftCell="A13" workbookViewId="0">
      <selection activeCell="Z19" sqref="Z19"/>
    </sheetView>
  </sheetViews>
  <sheetFormatPr defaultRowHeight="13.2" x14ac:dyDescent="0.25"/>
  <cols>
    <col min="1" max="1" width="17.44140625" customWidth="1"/>
    <col min="2" max="2" width="4.44140625" customWidth="1"/>
    <col min="3" max="3" width="7.5546875" customWidth="1"/>
    <col min="4" max="4" width="9.109375" customWidth="1"/>
    <col min="5" max="5" width="5.77734375" customWidth="1"/>
    <col min="6" max="6" width="6.109375" customWidth="1"/>
    <col min="7" max="7" width="5.88671875" customWidth="1"/>
    <col min="8" max="8" width="6.33203125" customWidth="1"/>
    <col min="9" max="9" width="5.5546875" customWidth="1"/>
    <col min="10" max="10" width="6.21875" customWidth="1"/>
    <col min="11" max="11" width="6" customWidth="1"/>
    <col min="12" max="12" width="6.109375" customWidth="1"/>
    <col min="13" max="13" width="5.44140625" customWidth="1"/>
    <col min="14" max="14" width="6.21875" customWidth="1"/>
    <col min="15" max="15" width="5.6640625" customWidth="1"/>
    <col min="16" max="16" width="5.77734375" customWidth="1"/>
    <col min="17" max="17" width="5.88671875" customWidth="1"/>
    <col min="18" max="18" width="6.109375" customWidth="1"/>
    <col min="19" max="19" width="5.5546875" customWidth="1"/>
    <col min="20" max="20" width="6.21875" customWidth="1"/>
    <col min="21" max="21" width="5.5546875" customWidth="1"/>
    <col min="22" max="22" width="5.6640625" customWidth="1"/>
    <col min="23" max="23" width="5.5546875" customWidth="1"/>
    <col min="24" max="24" width="6" customWidth="1"/>
    <col min="26" max="26" width="27.44140625" customWidth="1"/>
  </cols>
  <sheetData>
    <row r="1" spans="1:24" x14ac:dyDescent="0.25">
      <c r="A1" s="112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13" t="s">
        <v>4</v>
      </c>
      <c r="T1" s="114">
        <v>10</v>
      </c>
      <c r="U1" s="31"/>
      <c r="V1" s="31"/>
      <c r="W1" s="31"/>
      <c r="X1" s="31"/>
    </row>
    <row r="2" spans="1:24" ht="52.8" x14ac:dyDescent="0.25">
      <c r="A2" s="7" t="s">
        <v>89</v>
      </c>
      <c r="B2" s="105" t="s">
        <v>88</v>
      </c>
      <c r="C2" s="106" t="s">
        <v>7</v>
      </c>
      <c r="D2" s="106" t="s">
        <v>6</v>
      </c>
      <c r="E2" s="127" t="s">
        <v>20</v>
      </c>
      <c r="F2" s="128"/>
      <c r="G2" s="127" t="s">
        <v>36</v>
      </c>
      <c r="H2" s="128"/>
      <c r="I2" s="127" t="s">
        <v>35</v>
      </c>
      <c r="J2" s="128"/>
      <c r="K2" s="127" t="s">
        <v>34</v>
      </c>
      <c r="L2" s="128"/>
      <c r="M2" s="127" t="s">
        <v>21</v>
      </c>
      <c r="N2" s="128"/>
      <c r="O2" s="127" t="s">
        <v>22</v>
      </c>
      <c r="P2" s="128"/>
      <c r="Q2" s="127" t="s">
        <v>23</v>
      </c>
      <c r="R2" s="128"/>
      <c r="S2" s="127" t="s">
        <v>24</v>
      </c>
      <c r="T2" s="128"/>
      <c r="U2" s="127" t="s">
        <v>25</v>
      </c>
      <c r="V2" s="128"/>
      <c r="W2" s="127" t="s">
        <v>32</v>
      </c>
      <c r="X2" s="128"/>
    </row>
    <row r="3" spans="1:24" x14ac:dyDescent="0.25">
      <c r="A3" s="7"/>
      <c r="B3" s="1"/>
      <c r="C3" s="1"/>
      <c r="D3" s="1"/>
      <c r="E3" s="1" t="s">
        <v>64</v>
      </c>
      <c r="F3" s="107" t="s">
        <v>63</v>
      </c>
      <c r="G3" s="1" t="s">
        <v>64</v>
      </c>
      <c r="H3" s="107" t="s">
        <v>63</v>
      </c>
      <c r="I3" s="1" t="s">
        <v>64</v>
      </c>
      <c r="J3" s="107" t="s">
        <v>63</v>
      </c>
      <c r="K3" s="1" t="s">
        <v>64</v>
      </c>
      <c r="L3" s="107" t="s">
        <v>63</v>
      </c>
      <c r="M3" s="1" t="s">
        <v>64</v>
      </c>
      <c r="N3" s="107" t="s">
        <v>63</v>
      </c>
      <c r="O3" s="1" t="s">
        <v>64</v>
      </c>
      <c r="P3" s="107" t="s">
        <v>63</v>
      </c>
      <c r="Q3" s="1" t="s">
        <v>64</v>
      </c>
      <c r="R3" s="107" t="s">
        <v>63</v>
      </c>
      <c r="S3" s="1" t="s">
        <v>64</v>
      </c>
      <c r="T3" s="107" t="s">
        <v>63</v>
      </c>
      <c r="U3" s="1" t="s">
        <v>64</v>
      </c>
      <c r="V3" s="107" t="s">
        <v>63</v>
      </c>
      <c r="W3" s="1" t="s">
        <v>64</v>
      </c>
      <c r="X3" s="107" t="s">
        <v>63</v>
      </c>
    </row>
    <row r="4" spans="1:24" ht="15.6" x14ac:dyDescent="0.25">
      <c r="A4" s="8" t="s">
        <v>0</v>
      </c>
      <c r="B4" s="3">
        <v>8</v>
      </c>
      <c r="C4" s="2">
        <f>B4/(B4+B8+B12)</f>
        <v>0.38095238095238093</v>
      </c>
      <c r="D4" s="4"/>
      <c r="E4" s="21"/>
      <c r="F4" s="3"/>
      <c r="G4" s="21"/>
      <c r="H4" s="3"/>
      <c r="I4" s="21"/>
      <c r="J4" s="3"/>
      <c r="K4" s="21"/>
      <c r="L4" s="3"/>
      <c r="M4" s="21"/>
      <c r="N4" s="3"/>
      <c r="O4" s="21"/>
      <c r="P4" s="3"/>
      <c r="Q4" s="20"/>
      <c r="R4" s="3"/>
      <c r="S4" s="21"/>
      <c r="T4" s="3"/>
      <c r="U4" s="4"/>
      <c r="V4" s="108"/>
      <c r="W4" s="4"/>
      <c r="X4" s="108"/>
    </row>
    <row r="5" spans="1:24" ht="14.25" customHeight="1" x14ac:dyDescent="0.25">
      <c r="A5" s="111" t="s">
        <v>80</v>
      </c>
      <c r="B5" s="105">
        <v>8</v>
      </c>
      <c r="C5" s="105"/>
      <c r="D5" s="2">
        <f>B5/(B5+B6+B7)</f>
        <v>0.36363636363636365</v>
      </c>
      <c r="E5" s="20">
        <v>0.9</v>
      </c>
      <c r="F5" s="5">
        <f>$D5*E5</f>
        <v>0.32727272727272727</v>
      </c>
      <c r="G5" s="20">
        <v>0.5</v>
      </c>
      <c r="H5" s="5">
        <f>D5*G5</f>
        <v>0.18181818181818182</v>
      </c>
      <c r="I5" s="20">
        <v>0.57999999999999996</v>
      </c>
      <c r="J5" s="5">
        <f>D5*I5</f>
        <v>0.21090909090909091</v>
      </c>
      <c r="K5" s="20">
        <v>0.8</v>
      </c>
      <c r="L5" s="5">
        <f>D5*K5</f>
        <v>0.29090909090909095</v>
      </c>
      <c r="M5" s="20">
        <v>0.5</v>
      </c>
      <c r="N5" s="5">
        <f>D5*M5</f>
        <v>0.18181818181818182</v>
      </c>
      <c r="O5" s="20">
        <v>0.5</v>
      </c>
      <c r="P5" s="5">
        <f>D5*O5</f>
        <v>0.18181818181818182</v>
      </c>
      <c r="Q5" s="20">
        <v>0.5</v>
      </c>
      <c r="R5" s="5">
        <f>D5*Q5</f>
        <v>0.18181818181818182</v>
      </c>
      <c r="S5" s="20">
        <v>0.4</v>
      </c>
      <c r="T5" s="5">
        <f>D5*S5</f>
        <v>0.14545454545454548</v>
      </c>
      <c r="U5" s="20">
        <v>0.8</v>
      </c>
      <c r="V5" s="5">
        <f>D5*U5</f>
        <v>0.29090909090909095</v>
      </c>
      <c r="W5" s="20">
        <v>0.8</v>
      </c>
      <c r="X5" s="5">
        <f>D5*W5</f>
        <v>0.29090909090909095</v>
      </c>
    </row>
    <row r="6" spans="1:24" ht="27" customHeight="1" x14ac:dyDescent="0.25">
      <c r="A6" s="111" t="s">
        <v>81</v>
      </c>
      <c r="B6" s="105">
        <v>10</v>
      </c>
      <c r="C6" s="105"/>
      <c r="D6" s="2">
        <f>B6/(B5+B6+B7)</f>
        <v>0.45454545454545453</v>
      </c>
      <c r="E6" s="20">
        <v>1</v>
      </c>
      <c r="F6" s="5">
        <f t="shared" ref="F6:F14" si="0">$D6*E6</f>
        <v>0.45454545454545453</v>
      </c>
      <c r="G6" s="20">
        <v>1</v>
      </c>
      <c r="H6" s="5">
        <f>D6*G6</f>
        <v>0.45454545454545453</v>
      </c>
      <c r="I6" s="20">
        <v>1</v>
      </c>
      <c r="J6" s="5">
        <f>D6*I6</f>
        <v>0.45454545454545453</v>
      </c>
      <c r="K6" s="20">
        <v>1</v>
      </c>
      <c r="L6" s="5">
        <f t="shared" ref="L6:L14" si="1">D6*K6</f>
        <v>0.45454545454545453</v>
      </c>
      <c r="M6" s="20">
        <v>0.2</v>
      </c>
      <c r="N6" s="5">
        <f>D6*M6</f>
        <v>9.0909090909090912E-2</v>
      </c>
      <c r="O6" s="20">
        <v>0.2</v>
      </c>
      <c r="P6" s="5">
        <f>D6*O6</f>
        <v>9.0909090909090912E-2</v>
      </c>
      <c r="Q6" s="20">
        <v>0.2</v>
      </c>
      <c r="R6" s="5">
        <f t="shared" ref="R6:R14" si="2">D6*Q6</f>
        <v>9.0909090909090912E-2</v>
      </c>
      <c r="S6" s="20">
        <v>0.4</v>
      </c>
      <c r="T6" s="5">
        <f>D6*S6</f>
        <v>0.18181818181818182</v>
      </c>
      <c r="U6" s="20">
        <v>1</v>
      </c>
      <c r="V6" s="5">
        <f t="shared" ref="V6:V14" si="3">D6*U6</f>
        <v>0.45454545454545453</v>
      </c>
      <c r="W6" s="20">
        <v>0.1</v>
      </c>
      <c r="X6" s="5">
        <f>D6*W6</f>
        <v>4.5454545454545456E-2</v>
      </c>
    </row>
    <row r="7" spans="1:24" ht="16.5" customHeight="1" x14ac:dyDescent="0.25">
      <c r="A7" s="111" t="s">
        <v>82</v>
      </c>
      <c r="B7" s="105">
        <v>4</v>
      </c>
      <c r="C7" s="105"/>
      <c r="D7" s="2">
        <f>B7/(B5+B6+B7)</f>
        <v>0.18181818181818182</v>
      </c>
      <c r="E7" s="5">
        <v>0</v>
      </c>
      <c r="F7" s="5">
        <f t="shared" si="0"/>
        <v>0</v>
      </c>
      <c r="G7" s="5">
        <v>0.54</v>
      </c>
      <c r="H7" s="5">
        <f>D7*G7</f>
        <v>9.818181818181819E-2</v>
      </c>
      <c r="I7" s="5">
        <v>0.57999999999999996</v>
      </c>
      <c r="J7" s="5">
        <f>D7*I7</f>
        <v>0.10545454545454545</v>
      </c>
      <c r="K7" s="5">
        <v>0.28999999999999998</v>
      </c>
      <c r="L7" s="5">
        <f t="shared" si="1"/>
        <v>5.2727272727272727E-2</v>
      </c>
      <c r="M7" s="5">
        <v>0.08</v>
      </c>
      <c r="N7" s="5">
        <f>D7*M7</f>
        <v>1.4545454545454545E-2</v>
      </c>
      <c r="O7" s="5">
        <v>0</v>
      </c>
      <c r="P7" s="5">
        <f>D7*O7</f>
        <v>0</v>
      </c>
      <c r="Q7" s="42">
        <v>0</v>
      </c>
      <c r="R7" s="5">
        <f t="shared" si="2"/>
        <v>0</v>
      </c>
      <c r="S7" s="5">
        <v>0</v>
      </c>
      <c r="T7" s="5">
        <f>D7*S7</f>
        <v>0</v>
      </c>
      <c r="U7" s="5">
        <v>1</v>
      </c>
      <c r="V7" s="5">
        <f t="shared" si="3"/>
        <v>0.18181818181818182</v>
      </c>
      <c r="W7" s="5">
        <v>0.54</v>
      </c>
      <c r="X7" s="5">
        <f>D7*W7</f>
        <v>9.818181818181819E-2</v>
      </c>
    </row>
    <row r="8" spans="1:24" ht="17.25" customHeight="1" x14ac:dyDescent="0.25">
      <c r="A8" s="8" t="s">
        <v>1</v>
      </c>
      <c r="B8" s="3">
        <v>4</v>
      </c>
      <c r="C8" s="2">
        <f>B8/(B4+B8+B12)</f>
        <v>0.19047619047619047</v>
      </c>
      <c r="D8" s="4"/>
      <c r="E8" s="21"/>
      <c r="F8" s="5"/>
      <c r="G8" s="21"/>
      <c r="H8" s="5"/>
      <c r="I8" s="21"/>
      <c r="J8" s="5"/>
      <c r="K8" s="20"/>
      <c r="L8" s="5"/>
      <c r="M8" s="21"/>
      <c r="N8" s="5"/>
      <c r="O8" s="21"/>
      <c r="P8" s="5"/>
      <c r="Q8" s="20"/>
      <c r="R8" s="5"/>
      <c r="S8" s="21"/>
      <c r="T8" s="5"/>
      <c r="U8" s="20"/>
      <c r="V8" s="5"/>
      <c r="W8" s="20"/>
      <c r="X8" s="5"/>
    </row>
    <row r="9" spans="1:24" ht="28.2" customHeight="1" x14ac:dyDescent="0.25">
      <c r="A9" s="111" t="s">
        <v>83</v>
      </c>
      <c r="B9" s="105">
        <v>6</v>
      </c>
      <c r="C9" s="105"/>
      <c r="D9" s="2">
        <f>B9/(B9+B10+B11)</f>
        <v>0.24</v>
      </c>
      <c r="E9" s="20">
        <v>0.2</v>
      </c>
      <c r="F9" s="5">
        <f t="shared" si="0"/>
        <v>4.8000000000000001E-2</v>
      </c>
      <c r="G9" s="20">
        <v>0.5</v>
      </c>
      <c r="H9" s="5">
        <f>D9*G9</f>
        <v>0.12</v>
      </c>
      <c r="I9" s="20">
        <v>0.5</v>
      </c>
      <c r="J9" s="5">
        <f>D9*I9</f>
        <v>0.12</v>
      </c>
      <c r="K9" s="20">
        <v>0.8</v>
      </c>
      <c r="L9" s="5">
        <f t="shared" si="1"/>
        <v>0.192</v>
      </c>
      <c r="M9" s="20">
        <v>0.5</v>
      </c>
      <c r="N9" s="5">
        <f>D9*M9</f>
        <v>0.12</v>
      </c>
      <c r="O9" s="20">
        <v>0.5</v>
      </c>
      <c r="P9" s="5">
        <f>D9*O9</f>
        <v>0.12</v>
      </c>
      <c r="Q9" s="20">
        <v>0.5</v>
      </c>
      <c r="R9" s="5">
        <f t="shared" si="2"/>
        <v>0.12</v>
      </c>
      <c r="S9" s="20">
        <v>0.5</v>
      </c>
      <c r="T9" s="5">
        <f>D9*S9</f>
        <v>0.12</v>
      </c>
      <c r="U9" s="20">
        <v>0.4</v>
      </c>
      <c r="V9" s="5">
        <f t="shared" si="3"/>
        <v>9.6000000000000002E-2</v>
      </c>
      <c r="W9" s="20">
        <v>0.5</v>
      </c>
      <c r="X9" s="5">
        <f>D9*W9</f>
        <v>0.12</v>
      </c>
    </row>
    <row r="10" spans="1:24" ht="30" customHeight="1" x14ac:dyDescent="0.25">
      <c r="A10" s="111" t="s">
        <v>84</v>
      </c>
      <c r="B10" s="105">
        <v>9</v>
      </c>
      <c r="C10" s="105"/>
      <c r="D10" s="2">
        <f>B10/(B9+B10+B11)</f>
        <v>0.36</v>
      </c>
      <c r="E10" s="42">
        <v>0.5</v>
      </c>
      <c r="F10" s="42">
        <f t="shared" si="0"/>
        <v>0.18</v>
      </c>
      <c r="G10" s="42">
        <v>0.95</v>
      </c>
      <c r="H10" s="42">
        <f>D10*G10</f>
        <v>0.34199999999999997</v>
      </c>
      <c r="I10" s="42">
        <v>0.96</v>
      </c>
      <c r="J10" s="42">
        <f>D10*I10</f>
        <v>0.34559999999999996</v>
      </c>
      <c r="K10" s="42">
        <v>0.94</v>
      </c>
      <c r="L10" s="42">
        <f t="shared" si="1"/>
        <v>0.33839999999999998</v>
      </c>
      <c r="M10" s="42">
        <v>0.7</v>
      </c>
      <c r="N10" s="42">
        <f>D10*M10</f>
        <v>0.252</v>
      </c>
      <c r="O10" s="42">
        <v>0.11</v>
      </c>
      <c r="P10" s="42">
        <f>D10*O10</f>
        <v>3.9599999999999996E-2</v>
      </c>
      <c r="Q10" s="42">
        <v>0.16</v>
      </c>
      <c r="R10" s="42">
        <f t="shared" si="2"/>
        <v>5.7599999999999998E-2</v>
      </c>
      <c r="S10" s="42">
        <v>0.85</v>
      </c>
      <c r="T10" s="42">
        <f>D10*S10</f>
        <v>0.30599999999999999</v>
      </c>
      <c r="U10" s="42">
        <v>0</v>
      </c>
      <c r="V10" s="42">
        <f t="shared" si="3"/>
        <v>0</v>
      </c>
      <c r="W10" s="42">
        <v>0.83</v>
      </c>
      <c r="X10" s="42">
        <f>D10*W10</f>
        <v>0.29879999999999995</v>
      </c>
    </row>
    <row r="11" spans="1:24" ht="36.6" customHeight="1" x14ac:dyDescent="0.25">
      <c r="A11" s="111" t="s">
        <v>79</v>
      </c>
      <c r="B11" s="105">
        <v>10</v>
      </c>
      <c r="C11" s="105"/>
      <c r="D11" s="2">
        <f>B11/(B9+B10+B11)</f>
        <v>0.4</v>
      </c>
      <c r="E11" s="20">
        <v>0.2</v>
      </c>
      <c r="F11" s="5">
        <f t="shared" si="0"/>
        <v>8.0000000000000016E-2</v>
      </c>
      <c r="G11" s="20">
        <v>0.5</v>
      </c>
      <c r="H11" s="5">
        <f>D11*G11</f>
        <v>0.2</v>
      </c>
      <c r="I11" s="20">
        <v>0.5</v>
      </c>
      <c r="J11" s="5">
        <f>D11*I11</f>
        <v>0.2</v>
      </c>
      <c r="K11" s="20">
        <v>0.8</v>
      </c>
      <c r="L11" s="5">
        <f t="shared" si="1"/>
        <v>0.32000000000000006</v>
      </c>
      <c r="M11" s="20">
        <v>0.5</v>
      </c>
      <c r="N11" s="5">
        <f>D11*M11</f>
        <v>0.2</v>
      </c>
      <c r="O11" s="20">
        <v>0.5</v>
      </c>
      <c r="P11" s="5">
        <f>D11*O11</f>
        <v>0.2</v>
      </c>
      <c r="Q11" s="20">
        <v>0.5</v>
      </c>
      <c r="R11" s="5">
        <f t="shared" si="2"/>
        <v>0.2</v>
      </c>
      <c r="S11" s="20">
        <v>0.5</v>
      </c>
      <c r="T11" s="5">
        <f>D11*S11</f>
        <v>0.2</v>
      </c>
      <c r="U11" s="20">
        <v>0.6</v>
      </c>
      <c r="V11" s="5">
        <f t="shared" si="3"/>
        <v>0.24</v>
      </c>
      <c r="W11" s="20">
        <v>0.6</v>
      </c>
      <c r="X11" s="5">
        <f>D11*W11</f>
        <v>0.24</v>
      </c>
    </row>
    <row r="12" spans="1:24" ht="17.25" customHeight="1" x14ac:dyDescent="0.25">
      <c r="A12" s="8" t="s">
        <v>18</v>
      </c>
      <c r="B12" s="3">
        <v>9</v>
      </c>
      <c r="C12" s="2">
        <f>B12/(B4+B8+B12)</f>
        <v>0.42857142857142855</v>
      </c>
      <c r="D12" s="4"/>
      <c r="E12" s="21"/>
      <c r="F12" s="5"/>
      <c r="G12" s="21"/>
      <c r="H12" s="5"/>
      <c r="I12" s="21"/>
      <c r="J12" s="5"/>
      <c r="K12" s="20"/>
      <c r="L12" s="5"/>
      <c r="M12" s="21"/>
      <c r="N12" s="5"/>
      <c r="O12" s="21"/>
      <c r="P12" s="5"/>
      <c r="Q12" s="20"/>
      <c r="R12" s="5"/>
      <c r="S12" s="21"/>
      <c r="T12" s="5"/>
      <c r="U12" s="20"/>
      <c r="V12" s="5"/>
      <c r="W12" s="20"/>
      <c r="X12" s="5"/>
    </row>
    <row r="13" spans="1:24" ht="18" customHeight="1" x14ac:dyDescent="0.25">
      <c r="A13" s="111" t="s">
        <v>85</v>
      </c>
      <c r="B13" s="105">
        <v>10</v>
      </c>
      <c r="C13" s="105"/>
      <c r="D13" s="2">
        <f>B13/(B13+B14)</f>
        <v>0.625</v>
      </c>
      <c r="E13" s="20">
        <v>0.8</v>
      </c>
      <c r="F13" s="5">
        <f t="shared" si="0"/>
        <v>0.5</v>
      </c>
      <c r="G13" s="20">
        <v>0.9</v>
      </c>
      <c r="H13" s="5">
        <f>D13*G13</f>
        <v>0.5625</v>
      </c>
      <c r="I13" s="20">
        <v>0.9</v>
      </c>
      <c r="J13" s="5">
        <f>D13*I13</f>
        <v>0.5625</v>
      </c>
      <c r="K13" s="20">
        <v>0.7</v>
      </c>
      <c r="L13" s="5">
        <f t="shared" si="1"/>
        <v>0.4375</v>
      </c>
      <c r="M13" s="20">
        <v>0.1</v>
      </c>
      <c r="N13" s="5">
        <f>D13*M13</f>
        <v>6.25E-2</v>
      </c>
      <c r="O13" s="20">
        <v>0.1</v>
      </c>
      <c r="P13" s="5">
        <f>D13*O13</f>
        <v>6.25E-2</v>
      </c>
      <c r="Q13" s="20">
        <v>0.9</v>
      </c>
      <c r="R13" s="5">
        <f t="shared" si="2"/>
        <v>0.5625</v>
      </c>
      <c r="S13" s="20">
        <v>0.1</v>
      </c>
      <c r="T13" s="5">
        <f>D13*S13</f>
        <v>6.25E-2</v>
      </c>
      <c r="U13" s="20">
        <v>0.5</v>
      </c>
      <c r="V13" s="5">
        <f t="shared" si="3"/>
        <v>0.3125</v>
      </c>
      <c r="W13" s="20">
        <v>0.3</v>
      </c>
      <c r="X13" s="5">
        <f>D13*W13</f>
        <v>0.1875</v>
      </c>
    </row>
    <row r="14" spans="1:24" x14ac:dyDescent="0.25">
      <c r="A14" s="111" t="s">
        <v>86</v>
      </c>
      <c r="B14" s="105">
        <v>6</v>
      </c>
      <c r="C14" s="105"/>
      <c r="D14" s="2">
        <f>B14/(B13+B14)</f>
        <v>0.375</v>
      </c>
      <c r="E14" s="20">
        <v>0.3</v>
      </c>
      <c r="F14" s="5">
        <f t="shared" si="0"/>
        <v>0.11249999999999999</v>
      </c>
      <c r="G14" s="20">
        <v>0.5</v>
      </c>
      <c r="H14" s="5">
        <f>D14*G14</f>
        <v>0.1875</v>
      </c>
      <c r="I14" s="20">
        <v>0.5</v>
      </c>
      <c r="J14" s="5">
        <f>D14*I14</f>
        <v>0.1875</v>
      </c>
      <c r="K14" s="20">
        <v>0.8</v>
      </c>
      <c r="L14" s="5">
        <f t="shared" si="1"/>
        <v>0.30000000000000004</v>
      </c>
      <c r="M14" s="20">
        <v>0.5</v>
      </c>
      <c r="N14" s="5">
        <f>D14*M14</f>
        <v>0.1875</v>
      </c>
      <c r="O14" s="20">
        <v>0.5</v>
      </c>
      <c r="P14" s="5">
        <f>D14*O14</f>
        <v>0.1875</v>
      </c>
      <c r="Q14" s="20">
        <v>0.5</v>
      </c>
      <c r="R14" s="5">
        <f t="shared" si="2"/>
        <v>0.1875</v>
      </c>
      <c r="S14" s="20">
        <v>0.5</v>
      </c>
      <c r="T14" s="5">
        <f>D14*S14</f>
        <v>0.1875</v>
      </c>
      <c r="U14" s="20">
        <v>0.1</v>
      </c>
      <c r="V14" s="5">
        <f t="shared" si="3"/>
        <v>3.7500000000000006E-2</v>
      </c>
      <c r="W14" s="20">
        <v>0.9</v>
      </c>
      <c r="X14" s="5">
        <f>D14*W14</f>
        <v>0.33750000000000002</v>
      </c>
    </row>
    <row r="15" spans="1:24" x14ac:dyDescent="0.25">
      <c r="A15" s="8" t="s">
        <v>5</v>
      </c>
      <c r="B15" s="4"/>
      <c r="C15" s="4"/>
      <c r="D15" s="2"/>
      <c r="E15" s="22"/>
      <c r="F15" s="6">
        <f>$C4*(SUM(F5:F7))+$C8*(SUM(F9:F11))+$C12*(SUM(F13:F14))</f>
        <v>0.61900216450216439</v>
      </c>
      <c r="G15" s="23"/>
      <c r="H15" s="6">
        <f>$C4*(SUM(H5:H7))+$C8*(SUM(H9:H11))+$C12*(SUM(H13:H14))</f>
        <v>0.7273506493506493</v>
      </c>
      <c r="I15" s="23"/>
      <c r="J15" s="6">
        <f>$C4*(SUM(J5:J7))+$C8*(SUM(J9:J11))+$C12*(SUM(J13:J14))</f>
        <v>0.74188917748917738</v>
      </c>
      <c r="K15" s="26"/>
      <c r="L15" s="6">
        <f>$C4*(SUM(L5:L7))+$C8*(SUM(L9:L11))+$C12*(SUM(L13:L14))</f>
        <v>0.78212164502164505</v>
      </c>
      <c r="M15" s="23"/>
      <c r="N15" s="6">
        <f>$C4*(SUM(N5:N7))+$C8*(SUM(N9:N11))+$C12*(SUM(N13:N14))</f>
        <v>0.32553246753246751</v>
      </c>
      <c r="O15" s="23"/>
      <c r="P15" s="6">
        <f>$C4*(SUM(P5:P7))+$C8*(SUM(P9:P11))+$C12*(SUM(P13:P14))</f>
        <v>0.27953419913419914</v>
      </c>
      <c r="Q15" s="20"/>
      <c r="R15" s="6">
        <f>$C4*(SUM(R5:R7))+$C8*(SUM(R9:R11))+$C12*(SUM(R13:R14))</f>
        <v>0.49724848484848483</v>
      </c>
      <c r="S15" s="23"/>
      <c r="T15" s="6">
        <f>$C4*(SUM(T5:T7))+$C8*(SUM(T9:T11))+$C12*(SUM(T13:T14))</f>
        <v>0.35105627705627701</v>
      </c>
      <c r="U15" s="20"/>
      <c r="V15" s="6">
        <f>$C4*(SUM(V5:V7))+$C8*(SUM(V9:V11))+$C12*(SUM(V13:V14))</f>
        <v>0.56724675324675322</v>
      </c>
      <c r="W15" s="20"/>
      <c r="X15" s="6">
        <f>$C4*(SUM(X5:X7))+$C8*(SUM(X9:X11))+$C12*(SUM(X13:X14))</f>
        <v>0.51602683982683983</v>
      </c>
    </row>
    <row r="16" spans="1:24" x14ac:dyDescent="0.25">
      <c r="A16" s="109" t="s">
        <v>8</v>
      </c>
      <c r="B16" s="5">
        <f>(1/$T$1)*(F15+H15+J15+L15+N15+P15+R15+T15+V15+X15)</f>
        <v>0.54070086580086574</v>
      </c>
      <c r="C16" s="2">
        <f>SUM(C4,C8,C12)</f>
        <v>1</v>
      </c>
      <c r="D16" s="2">
        <f>SUM(D5:D14)</f>
        <v>3</v>
      </c>
      <c r="E16" s="11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5" x14ac:dyDescent="0.25">
      <c r="K17" s="104"/>
    </row>
    <row r="18" spans="1:25" x14ac:dyDescent="0.25">
      <c r="A18" s="25" t="s">
        <v>38</v>
      </c>
    </row>
    <row r="19" spans="1:25" ht="50.25" customHeight="1" x14ac:dyDescent="0.25">
      <c r="A19" s="7" t="s">
        <v>3</v>
      </c>
      <c r="B19" s="11"/>
      <c r="C19" s="11" t="s">
        <v>26</v>
      </c>
      <c r="D19" s="11" t="s">
        <v>27</v>
      </c>
      <c r="E19" s="127" t="s">
        <v>20</v>
      </c>
      <c r="F19" s="128"/>
      <c r="G19" s="129" t="s">
        <v>36</v>
      </c>
      <c r="H19" s="130"/>
      <c r="I19" s="129" t="s">
        <v>35</v>
      </c>
      <c r="J19" s="130"/>
      <c r="K19" s="129" t="s">
        <v>34</v>
      </c>
      <c r="L19" s="130"/>
      <c r="M19" s="129" t="s">
        <v>21</v>
      </c>
      <c r="N19" s="130"/>
      <c r="O19" s="129" t="s">
        <v>22</v>
      </c>
      <c r="P19" s="130"/>
      <c r="Q19" s="129" t="s">
        <v>23</v>
      </c>
      <c r="R19" s="130"/>
      <c r="S19" s="129" t="s">
        <v>24</v>
      </c>
      <c r="T19" s="130"/>
      <c r="U19" s="129" t="s">
        <v>25</v>
      </c>
      <c r="V19" s="130"/>
      <c r="W19" s="129" t="s">
        <v>32</v>
      </c>
      <c r="X19" s="130"/>
    </row>
    <row r="20" spans="1:25" x14ac:dyDescent="0.25">
      <c r="A20" s="7"/>
      <c r="B20" s="1"/>
      <c r="C20" s="1"/>
      <c r="D20" s="1"/>
      <c r="E20" s="1" t="s">
        <v>28</v>
      </c>
      <c r="F20" s="29"/>
      <c r="G20" s="1" t="s">
        <v>28</v>
      </c>
      <c r="H20" s="37"/>
      <c r="I20" s="1" t="s">
        <v>28</v>
      </c>
      <c r="J20" s="37"/>
      <c r="K20" s="1" t="s">
        <v>28</v>
      </c>
      <c r="L20" s="36"/>
      <c r="M20" s="1" t="s">
        <v>28</v>
      </c>
      <c r="N20" s="33"/>
      <c r="O20" s="1" t="s">
        <v>28</v>
      </c>
      <c r="P20" s="33"/>
      <c r="Q20" s="1" t="s">
        <v>28</v>
      </c>
      <c r="R20" s="38"/>
      <c r="S20" s="1" t="s">
        <v>28</v>
      </c>
      <c r="T20" s="37"/>
      <c r="U20" s="1" t="s">
        <v>28</v>
      </c>
      <c r="V20" s="37"/>
      <c r="W20" s="1" t="s">
        <v>28</v>
      </c>
      <c r="X20" s="1"/>
    </row>
    <row r="21" spans="1:25" ht="15.6" x14ac:dyDescent="0.3">
      <c r="A21" s="8" t="s">
        <v>0</v>
      </c>
      <c r="B21" s="15"/>
      <c r="C21" s="15">
        <f>(1/$T$1)*C4*(SUM(F5:F7)+SUM(H5:H7)+SUM(J5:J7)+SUM(L5:L7)+SUM(N5:N7)+SUM(P5:P7)+SUM(R5:R7)+SUM(T5:T7)+SUM(V5:V7)+SUM(X5:X7))</f>
        <v>0.21361038961038961</v>
      </c>
      <c r="D21" s="13"/>
      <c r="E21" s="15"/>
      <c r="F21" s="32"/>
      <c r="G21" s="15"/>
      <c r="H21" s="32"/>
      <c r="I21" s="15"/>
      <c r="J21" s="32"/>
      <c r="K21" s="15"/>
      <c r="L21" s="32"/>
      <c r="M21" s="15"/>
      <c r="N21" s="32"/>
      <c r="O21" s="15"/>
      <c r="P21" s="32"/>
      <c r="Q21" s="15"/>
      <c r="R21" s="32"/>
      <c r="S21" s="15"/>
      <c r="T21" s="32"/>
      <c r="U21" s="31"/>
      <c r="V21" s="30"/>
      <c r="W21" s="31"/>
      <c r="X21" s="40"/>
    </row>
    <row r="22" spans="1:25" ht="16.05" customHeight="1" x14ac:dyDescent="0.25">
      <c r="A22" s="111" t="s">
        <v>80</v>
      </c>
      <c r="B22" s="13"/>
      <c r="C22" s="15"/>
      <c r="D22" s="15">
        <f>(1/$T$1)*C$4*(SUM(F5+H5+J5+L5+N5+P5+R5+T5+V5+X5))</f>
        <v>8.6995670995671029E-2</v>
      </c>
      <c r="E22" s="15">
        <f>(1/$T$1)*$C$4*F5</f>
        <v>1.2467532467532469E-2</v>
      </c>
      <c r="F22" s="32"/>
      <c r="G22" s="15">
        <f>(1/$T$1)*$C$4*H5</f>
        <v>6.9264069264069273E-3</v>
      </c>
      <c r="H22" s="32"/>
      <c r="I22" s="15">
        <f>(1/$T$1)*$C$4*J5</f>
        <v>8.034632034632035E-3</v>
      </c>
      <c r="J22" s="32"/>
      <c r="K22" s="15">
        <f>(1/$T$1)*$C$4*L5</f>
        <v>1.1082251082251084E-2</v>
      </c>
      <c r="L22" s="32"/>
      <c r="M22" s="15">
        <f>(1/$T$1)*$C$4*N5</f>
        <v>6.9264069264069273E-3</v>
      </c>
      <c r="N22" s="32"/>
      <c r="O22" s="15">
        <f>(1/$T$1)*$C$4*P5</f>
        <v>6.9264069264069273E-3</v>
      </c>
      <c r="P22" s="32"/>
      <c r="Q22" s="15">
        <f>(1/$T$1)*$C$4*R5</f>
        <v>6.9264069264069273E-3</v>
      </c>
      <c r="R22" s="32"/>
      <c r="S22" s="15">
        <f>(1/$T$1)*$C$4*T5</f>
        <v>5.541125541125542E-3</v>
      </c>
      <c r="T22" s="32"/>
      <c r="U22" s="15">
        <f>(1/$T$1)*$C$4*V5</f>
        <v>1.1082251082251084E-2</v>
      </c>
      <c r="V22" s="30"/>
      <c r="W22" s="15">
        <f>(1/$T$1)*$C$4*X5</f>
        <v>1.1082251082251084E-2</v>
      </c>
      <c r="X22" s="41"/>
    </row>
    <row r="23" spans="1:25" ht="26.4" x14ac:dyDescent="0.25">
      <c r="A23" s="111" t="s">
        <v>81</v>
      </c>
      <c r="B23" s="13"/>
      <c r="C23" s="15"/>
      <c r="D23" s="15">
        <f t="shared" ref="D23:D24" si="4">(1/$T$1)*C$4*(SUM(F6+H6+J6+L6+N6+P6+R6+T6+V6+X6))</f>
        <v>0.10562770562770563</v>
      </c>
      <c r="E23" s="59">
        <f>(1/$T$1)*$C$4*F6</f>
        <v>1.7316017316017316E-2</v>
      </c>
      <c r="F23" s="96"/>
      <c r="G23" s="59">
        <f>(1/$T$1)*$C$4*H6</f>
        <v>1.7316017316017316E-2</v>
      </c>
      <c r="H23" s="96"/>
      <c r="I23" s="59">
        <f>(1/$T$1)*$C$4*J6</f>
        <v>1.7316017316017316E-2</v>
      </c>
      <c r="J23" s="96"/>
      <c r="K23" s="59">
        <f t="shared" ref="K23:U23" si="5">(1/$T$1)*$C$4*L6</f>
        <v>1.7316017316017316E-2</v>
      </c>
      <c r="L23" s="94"/>
      <c r="M23" s="95">
        <f t="shared" si="5"/>
        <v>3.4632034632034636E-3</v>
      </c>
      <c r="N23" s="94"/>
      <c r="O23" s="95">
        <f t="shared" si="5"/>
        <v>3.4632034632034636E-3</v>
      </c>
      <c r="P23" s="94"/>
      <c r="Q23" s="95">
        <f t="shared" si="5"/>
        <v>3.4632034632034636E-3</v>
      </c>
      <c r="R23" s="94"/>
      <c r="S23" s="95">
        <f t="shared" si="5"/>
        <v>6.9264069264069273E-3</v>
      </c>
      <c r="T23" s="94"/>
      <c r="U23" s="59">
        <f t="shared" si="5"/>
        <v>1.7316017316017316E-2</v>
      </c>
      <c r="V23" s="30"/>
      <c r="W23" s="15">
        <f>(1/$T$1)*$C$4*X6</f>
        <v>1.7316017316017318E-3</v>
      </c>
      <c r="X23" s="41"/>
    </row>
    <row r="24" spans="1:25" ht="13.8" x14ac:dyDescent="0.25">
      <c r="A24" s="111" t="s">
        <v>82</v>
      </c>
      <c r="B24" s="13"/>
      <c r="C24" s="15"/>
      <c r="D24" s="15">
        <f t="shared" si="4"/>
        <v>2.0987012987012988E-2</v>
      </c>
      <c r="E24" s="15">
        <f>(1/$T$1)*$C$4*F7</f>
        <v>0</v>
      </c>
      <c r="F24" s="32"/>
      <c r="G24" s="15">
        <f>(1/$T$1)*$C$4*H7</f>
        <v>3.7402597402597408E-3</v>
      </c>
      <c r="H24" s="32"/>
      <c r="I24" s="15">
        <f>(1/$T$1)*$C$4*J7</f>
        <v>4.0173160173160175E-3</v>
      </c>
      <c r="J24" s="32"/>
      <c r="K24" s="15">
        <f t="shared" ref="K24:U24" si="6">(1/$T$1)*$C$4*L7</f>
        <v>2.0086580086580087E-3</v>
      </c>
      <c r="L24" s="32"/>
      <c r="M24" s="15">
        <f t="shared" si="6"/>
        <v>5.5411255411255418E-4</v>
      </c>
      <c r="N24" s="32"/>
      <c r="O24" s="15">
        <f t="shared" si="6"/>
        <v>0</v>
      </c>
      <c r="P24" s="32"/>
      <c r="Q24" s="15">
        <f t="shared" si="6"/>
        <v>0</v>
      </c>
      <c r="R24" s="32"/>
      <c r="S24" s="15">
        <f t="shared" si="6"/>
        <v>0</v>
      </c>
      <c r="T24" s="32"/>
      <c r="U24" s="15">
        <f t="shared" si="6"/>
        <v>6.9264069264069273E-3</v>
      </c>
      <c r="V24" s="30"/>
      <c r="W24" s="15">
        <f>(1/$T$1)*$C$4*X7</f>
        <v>3.7402597402597408E-3</v>
      </c>
      <c r="X24" s="41"/>
    </row>
    <row r="25" spans="1:25" ht="13.8" x14ac:dyDescent="0.25">
      <c r="A25" s="8" t="s">
        <v>1</v>
      </c>
      <c r="B25" s="13"/>
      <c r="C25" s="15">
        <f>(1/$T$1)*C8*(SUM(F9:F11)+SUM(H9:H11)+SUM(J9:J11)+SUM(L9:L11)+SUM(N9:N11)+SUM(P9:P11)+SUM(R9:R11)+SUM(T9:T11)+SUM(V9:V11)+SUM(X9:X11))</f>
        <v>0.10316190476190477</v>
      </c>
      <c r="D25" s="15"/>
      <c r="E25" s="15"/>
      <c r="F25" s="32"/>
      <c r="G25" s="15"/>
      <c r="H25" s="32"/>
      <c r="I25" s="15"/>
      <c r="J25" s="32"/>
      <c r="K25" s="15"/>
      <c r="L25" s="32"/>
      <c r="M25" s="15"/>
      <c r="N25" s="32"/>
      <c r="O25" s="15"/>
      <c r="P25" s="32"/>
      <c r="Q25" s="15"/>
      <c r="R25" s="32"/>
      <c r="S25" s="15"/>
      <c r="T25" s="32"/>
      <c r="U25" s="31"/>
      <c r="V25" s="30"/>
      <c r="W25" s="15"/>
      <c r="X25" s="41"/>
    </row>
    <row r="26" spans="1:25" ht="27.6" customHeight="1" x14ac:dyDescent="0.25">
      <c r="A26" s="111" t="s">
        <v>83</v>
      </c>
      <c r="B26" s="13"/>
      <c r="C26" s="15"/>
      <c r="D26" s="95">
        <f>(1/$T$1)*C$8*(SUM(F9+H9+J9+L9+N9+P9+R9+T9+V9+X9))</f>
        <v>2.2400000000000007E-2</v>
      </c>
      <c r="E26" s="15">
        <f>(1/$T$1)*$C$8*F9</f>
        <v>9.1428571428571438E-4</v>
      </c>
      <c r="F26" s="32"/>
      <c r="G26" s="15">
        <f t="shared" ref="G26:U26" si="7">(1/$T$1)*$C$8*H9</f>
        <v>2.2857142857142859E-3</v>
      </c>
      <c r="H26" s="32"/>
      <c r="I26" s="15">
        <f t="shared" si="7"/>
        <v>2.2857142857142859E-3</v>
      </c>
      <c r="J26" s="32"/>
      <c r="K26" s="15">
        <f t="shared" si="7"/>
        <v>3.6571428571428575E-3</v>
      </c>
      <c r="L26" s="32"/>
      <c r="M26" s="15">
        <f t="shared" si="7"/>
        <v>2.2857142857142859E-3</v>
      </c>
      <c r="N26" s="32"/>
      <c r="O26" s="15">
        <f t="shared" si="7"/>
        <v>2.2857142857142859E-3</v>
      </c>
      <c r="P26" s="32"/>
      <c r="Q26" s="15">
        <f t="shared" si="7"/>
        <v>2.2857142857142859E-3</v>
      </c>
      <c r="R26" s="32"/>
      <c r="S26" s="15">
        <f t="shared" si="7"/>
        <v>2.2857142857142859E-3</v>
      </c>
      <c r="T26" s="32"/>
      <c r="U26" s="15">
        <f t="shared" si="7"/>
        <v>1.8285714285714288E-3</v>
      </c>
      <c r="V26" s="30"/>
      <c r="W26" s="15">
        <f>(1/$T$1)*$C$8*X9</f>
        <v>2.2857142857142859E-3</v>
      </c>
      <c r="X26" s="41"/>
    </row>
    <row r="27" spans="1:25" ht="30" customHeight="1" x14ac:dyDescent="0.25">
      <c r="A27" s="111" t="s">
        <v>87</v>
      </c>
      <c r="B27" s="14"/>
      <c r="C27" s="15"/>
      <c r="D27" s="95">
        <f t="shared" ref="D27:D28" si="8">(1/$T$1)*C$8*(SUM(F10+H10+J10+L10+N10+P10+R10+T10+V10+X10))</f>
        <v>4.1142857142857148E-2</v>
      </c>
      <c r="E27" s="15">
        <f>(1/$T$1)*$C$8*F10</f>
        <v>3.4285714285714288E-3</v>
      </c>
      <c r="F27" s="32"/>
      <c r="G27" s="15">
        <f t="shared" ref="G27:U27" si="9">(1/$T$1)*$C$8*H10</f>
        <v>6.5142857142857146E-3</v>
      </c>
      <c r="H27" s="32"/>
      <c r="I27" s="15">
        <f t="shared" si="9"/>
        <v>6.5828571428571429E-3</v>
      </c>
      <c r="J27" s="32"/>
      <c r="K27" s="15">
        <f t="shared" si="9"/>
        <v>6.4457142857142855E-3</v>
      </c>
      <c r="L27" s="32"/>
      <c r="M27" s="15">
        <f t="shared" si="9"/>
        <v>4.8000000000000004E-3</v>
      </c>
      <c r="N27" s="32"/>
      <c r="O27" s="15">
        <f t="shared" si="9"/>
        <v>7.5428571428571428E-4</v>
      </c>
      <c r="P27" s="32"/>
      <c r="Q27" s="15">
        <f t="shared" si="9"/>
        <v>1.0971428571428573E-3</v>
      </c>
      <c r="R27" s="32"/>
      <c r="S27" s="15">
        <f t="shared" si="9"/>
        <v>5.8285714285714286E-3</v>
      </c>
      <c r="T27" s="32"/>
      <c r="U27" s="15">
        <f t="shared" si="9"/>
        <v>0</v>
      </c>
      <c r="V27" s="30"/>
      <c r="W27" s="15">
        <f>(1/$T$1)*$C$8*X10</f>
        <v>5.6914285714285712E-3</v>
      </c>
      <c r="X27" s="41"/>
    </row>
    <row r="28" spans="1:25" ht="28.2" customHeight="1" x14ac:dyDescent="0.25">
      <c r="A28" s="111" t="s">
        <v>79</v>
      </c>
      <c r="B28" s="13"/>
      <c r="C28" s="15"/>
      <c r="D28" s="95">
        <f t="shared" si="8"/>
        <v>3.9619047619047623E-2</v>
      </c>
      <c r="E28" s="15">
        <f>(1/$T$1)*$C$8*F11</f>
        <v>1.5238095238095243E-3</v>
      </c>
      <c r="F28" s="32"/>
      <c r="G28" s="15">
        <f t="shared" ref="G28:U28" si="10">(1/$T$1)*$C$8*H11</f>
        <v>3.80952380952381E-3</v>
      </c>
      <c r="H28" s="32"/>
      <c r="I28" s="15">
        <f t="shared" si="10"/>
        <v>3.80952380952381E-3</v>
      </c>
      <c r="J28" s="32"/>
      <c r="K28" s="15">
        <f t="shared" si="10"/>
        <v>6.0952380952380971E-3</v>
      </c>
      <c r="L28" s="32"/>
      <c r="M28" s="15">
        <f t="shared" si="10"/>
        <v>3.80952380952381E-3</v>
      </c>
      <c r="N28" s="32"/>
      <c r="O28" s="15">
        <f t="shared" si="10"/>
        <v>3.80952380952381E-3</v>
      </c>
      <c r="P28" s="32"/>
      <c r="Q28" s="15">
        <f t="shared" si="10"/>
        <v>3.80952380952381E-3</v>
      </c>
      <c r="R28" s="32"/>
      <c r="S28" s="15">
        <f t="shared" si="10"/>
        <v>3.80952380952381E-3</v>
      </c>
      <c r="T28" s="32"/>
      <c r="U28" s="15">
        <f t="shared" si="10"/>
        <v>4.5714285714285718E-3</v>
      </c>
      <c r="V28" s="30"/>
      <c r="W28" s="15">
        <f>(1/$T$1)*$C$8*X11</f>
        <v>4.5714285714285718E-3</v>
      </c>
      <c r="X28" s="41"/>
    </row>
    <row r="29" spans="1:25" ht="15.6" x14ac:dyDescent="0.25">
      <c r="A29" s="8" t="s">
        <v>18</v>
      </c>
      <c r="B29" s="13"/>
      <c r="C29" s="60">
        <f>(1/$T$1)*C12*(SUM(F13:F14)+SUM(H13:H14)+SUM(J13:J14)+SUM(L13:L14)+SUM(N13:N14)+SUM(P13:P14)+SUM(R13:R14)+SUM(T13:T14)+SUM(V13:V14)+SUM(X13:X14))</f>
        <v>0.22392857142857142</v>
      </c>
      <c r="D29" s="95"/>
      <c r="E29" s="15"/>
      <c r="F29" s="32"/>
      <c r="G29" s="15"/>
      <c r="H29" s="32"/>
      <c r="I29" s="15"/>
      <c r="J29" s="32"/>
      <c r="K29" s="15"/>
      <c r="L29" s="32"/>
      <c r="M29" s="15"/>
      <c r="N29" s="32"/>
      <c r="O29" s="15"/>
      <c r="P29" s="32"/>
      <c r="Q29" s="15"/>
      <c r="R29" s="32"/>
      <c r="S29" s="15"/>
      <c r="T29" s="32"/>
      <c r="U29" s="31"/>
      <c r="V29" s="30"/>
      <c r="W29" s="15"/>
      <c r="X29" s="41"/>
    </row>
    <row r="30" spans="1:25" ht="15.6" x14ac:dyDescent="0.25">
      <c r="A30" s="111" t="s">
        <v>85</v>
      </c>
      <c r="B30" s="13"/>
      <c r="C30" s="15"/>
      <c r="D30" s="60">
        <f>(1/$T$1)*C$12*(SUM(F13+H13+J13+L13+N13+P13+R13+T13+V13+X13))</f>
        <v>0.14196428571428571</v>
      </c>
      <c r="E30" s="59">
        <f>(1/$T$1)*$C$12*F13</f>
        <v>2.1428571428571429E-2</v>
      </c>
      <c r="F30" s="94"/>
      <c r="G30" s="61">
        <f t="shared" ref="G30:U30" si="11">(1/$T$1)*$C$12*H13</f>
        <v>2.4107142857142858E-2</v>
      </c>
      <c r="H30" s="94"/>
      <c r="I30" s="61">
        <f t="shared" si="11"/>
        <v>2.4107142857142858E-2</v>
      </c>
      <c r="J30" s="32"/>
      <c r="K30" s="59">
        <f t="shared" si="11"/>
        <v>1.8749999999999999E-2</v>
      </c>
      <c r="L30" s="32"/>
      <c r="M30" s="15">
        <f t="shared" si="11"/>
        <v>2.6785714285714286E-3</v>
      </c>
      <c r="N30" s="32"/>
      <c r="O30" s="15">
        <f t="shared" si="11"/>
        <v>2.6785714285714286E-3</v>
      </c>
      <c r="P30" s="32"/>
      <c r="Q30" s="61">
        <f t="shared" si="11"/>
        <v>2.4107142857142858E-2</v>
      </c>
      <c r="R30" s="32"/>
      <c r="S30" s="15">
        <f t="shared" si="11"/>
        <v>2.6785714285714286E-3</v>
      </c>
      <c r="T30" s="32"/>
      <c r="U30" s="15">
        <f t="shared" si="11"/>
        <v>1.3392857142857144E-2</v>
      </c>
      <c r="V30" s="30"/>
      <c r="W30" s="15">
        <f>(1/$T$1)*$C$12*X13</f>
        <v>8.0357142857142849E-3</v>
      </c>
      <c r="X30" s="41"/>
    </row>
    <row r="31" spans="1:25" ht="15.6" x14ac:dyDescent="0.25">
      <c r="A31" s="111" t="s">
        <v>86</v>
      </c>
      <c r="B31" s="13"/>
      <c r="C31" s="15"/>
      <c r="D31" s="126">
        <f>(1/$T$1)*C$12*(SUM(F14+H14+J14+L14+N14+P14+R14+T14+V14+X14))</f>
        <v>8.1964285714285726E-2</v>
      </c>
      <c r="E31" s="15">
        <f>(1/$T$1)*$C$12*F14</f>
        <v>4.8214285714285711E-3</v>
      </c>
      <c r="F31" s="35"/>
      <c r="G31" s="15">
        <f t="shared" ref="G31:U31" si="12">(1/$T$1)*$C$12*H14</f>
        <v>8.0357142857142849E-3</v>
      </c>
      <c r="H31" s="35"/>
      <c r="I31" s="15">
        <f t="shared" si="12"/>
        <v>8.0357142857142849E-3</v>
      </c>
      <c r="J31" s="35"/>
      <c r="K31" s="15">
        <f t="shared" si="12"/>
        <v>1.2857142857142859E-2</v>
      </c>
      <c r="L31" s="35"/>
      <c r="M31" s="15">
        <f t="shared" si="12"/>
        <v>8.0357142857142849E-3</v>
      </c>
      <c r="N31" s="35"/>
      <c r="O31" s="15">
        <f t="shared" si="12"/>
        <v>8.0357142857142849E-3</v>
      </c>
      <c r="P31" s="35"/>
      <c r="Q31" s="15">
        <f t="shared" si="12"/>
        <v>8.0357142857142849E-3</v>
      </c>
      <c r="R31" s="35"/>
      <c r="S31" s="15">
        <f t="shared" si="12"/>
        <v>8.0357142857142849E-3</v>
      </c>
      <c r="T31" s="35"/>
      <c r="U31" s="15">
        <f t="shared" si="12"/>
        <v>1.6071428571428573E-3</v>
      </c>
      <c r="V31" s="39"/>
      <c r="W31" s="15">
        <f>(1/$T$1)*$C$12*X14</f>
        <v>1.4464285714285716E-2</v>
      </c>
      <c r="X31" s="34"/>
    </row>
    <row r="32" spans="1:25" x14ac:dyDescent="0.25">
      <c r="C32" s="19"/>
      <c r="D32" s="19"/>
      <c r="E32" s="19">
        <f>AVERAGE(E22:E31)</f>
        <v>7.7375270562770569E-3</v>
      </c>
      <c r="F32" s="19"/>
      <c r="G32" s="19">
        <f t="shared" ref="G32:W32" si="13">AVERAGE(G22:G31)</f>
        <v>9.091883116883118E-3</v>
      </c>
      <c r="H32" s="19"/>
      <c r="I32" s="19">
        <f t="shared" si="13"/>
        <v>9.2736147186147193E-3</v>
      </c>
      <c r="J32" s="19"/>
      <c r="K32" s="19">
        <f t="shared" si="13"/>
        <v>9.7765205627705631E-3</v>
      </c>
      <c r="L32" s="19"/>
      <c r="M32" s="19">
        <f t="shared" si="13"/>
        <v>4.0691558441558438E-3</v>
      </c>
      <c r="N32" s="19"/>
      <c r="O32" s="19">
        <f t="shared" si="13"/>
        <v>3.4941774891774895E-3</v>
      </c>
      <c r="P32" s="19"/>
      <c r="Q32" s="19">
        <f t="shared" si="13"/>
        <v>6.2156060606060604E-3</v>
      </c>
      <c r="R32" s="19"/>
      <c r="S32" s="19">
        <f t="shared" si="13"/>
        <v>4.3882034632034637E-3</v>
      </c>
      <c r="T32" s="19"/>
      <c r="U32" s="19">
        <f t="shared" si="13"/>
        <v>7.0905844155844163E-3</v>
      </c>
      <c r="V32" s="19"/>
      <c r="W32" s="19">
        <f t="shared" si="13"/>
        <v>6.4503354978354983E-3</v>
      </c>
      <c r="X32" s="19"/>
      <c r="Y32" s="19">
        <f>AVERAGE(E32:X32)</f>
        <v>6.7587608225108233E-3</v>
      </c>
    </row>
    <row r="33" spans="1:1" x14ac:dyDescent="0.25">
      <c r="A33" s="25"/>
    </row>
    <row r="34" spans="1:1" x14ac:dyDescent="0.25">
      <c r="A34" s="25" t="s">
        <v>37</v>
      </c>
    </row>
  </sheetData>
  <mergeCells count="20">
    <mergeCell ref="W2:X2"/>
    <mergeCell ref="O19:P19"/>
    <mergeCell ref="S19:T19"/>
    <mergeCell ref="I19:J19"/>
    <mergeCell ref="M19:N19"/>
    <mergeCell ref="I2:J2"/>
    <mergeCell ref="M2:N2"/>
    <mergeCell ref="Q2:R2"/>
    <mergeCell ref="Q19:R19"/>
    <mergeCell ref="W19:X19"/>
    <mergeCell ref="E2:F2"/>
    <mergeCell ref="G2:H2"/>
    <mergeCell ref="E19:F19"/>
    <mergeCell ref="G19:H19"/>
    <mergeCell ref="U2:V2"/>
    <mergeCell ref="U19:V19"/>
    <mergeCell ref="K2:L2"/>
    <mergeCell ref="K19:L19"/>
    <mergeCell ref="O2:P2"/>
    <mergeCell ref="S2:T2"/>
  </mergeCells>
  <phoneticPr fontId="0" type="noConversion"/>
  <pageMargins left="0.75" right="0.75" top="1" bottom="1" header="0.5" footer="0.5"/>
  <pageSetup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4" zoomScale="130" zoomScaleNormal="130" workbookViewId="0">
      <selection activeCell="A17" sqref="A17"/>
    </sheetView>
  </sheetViews>
  <sheetFormatPr defaultRowHeight="13.2" x14ac:dyDescent="0.25"/>
  <cols>
    <col min="1" max="1" width="28.44140625" customWidth="1"/>
    <col min="2" max="2" width="7.5546875" customWidth="1"/>
    <col min="3" max="3" width="10" customWidth="1"/>
    <col min="4" max="4" width="7.44140625" customWidth="1"/>
    <col min="5" max="5" width="7" customWidth="1"/>
    <col min="6" max="6" width="6.5546875" customWidth="1"/>
    <col min="7" max="7" width="6.6640625" customWidth="1"/>
    <col min="8" max="9" width="6.33203125" customWidth="1"/>
    <col min="10" max="10" width="7.109375" customWidth="1"/>
    <col min="11" max="11" width="7.33203125" customWidth="1"/>
    <col min="12" max="12" width="6.88671875" customWidth="1"/>
    <col min="13" max="13" width="7" customWidth="1"/>
    <col min="14" max="14" width="5.88671875" customWidth="1"/>
    <col min="15" max="15" width="5" customWidth="1"/>
    <col min="16" max="16" width="5.88671875" customWidth="1"/>
    <col min="17" max="17" width="5.109375" customWidth="1"/>
    <col min="18" max="18" width="5.88671875" customWidth="1"/>
    <col min="19" max="19" width="4.6640625" customWidth="1"/>
    <col min="20" max="20" width="6.109375" customWidth="1"/>
    <col min="21" max="21" width="4.88671875" customWidth="1"/>
    <col min="22" max="22" width="5.5546875" customWidth="1"/>
    <col min="23" max="23" width="4.5546875" customWidth="1"/>
    <col min="24" max="24" width="5.88671875" customWidth="1"/>
  </cols>
  <sheetData>
    <row r="1" spans="1:24" x14ac:dyDescent="0.25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 t="s">
        <v>4</v>
      </c>
      <c r="T1" s="124">
        <v>10</v>
      </c>
      <c r="U1" s="66"/>
      <c r="V1" s="66"/>
      <c r="W1" s="66"/>
      <c r="X1" s="66"/>
    </row>
    <row r="2" spans="1:24" ht="66" x14ac:dyDescent="0.25">
      <c r="A2" s="68" t="s">
        <v>89</v>
      </c>
      <c r="B2" s="5" t="s">
        <v>76</v>
      </c>
      <c r="C2" s="5" t="s">
        <v>7</v>
      </c>
      <c r="D2" s="5" t="s">
        <v>6</v>
      </c>
      <c r="E2" s="131" t="s">
        <v>20</v>
      </c>
      <c r="F2" s="132"/>
      <c r="G2" s="131" t="s">
        <v>36</v>
      </c>
      <c r="H2" s="132"/>
      <c r="I2" s="131" t="s">
        <v>35</v>
      </c>
      <c r="J2" s="132"/>
      <c r="K2" s="131" t="s">
        <v>34</v>
      </c>
      <c r="L2" s="132"/>
      <c r="M2" s="131" t="s">
        <v>21</v>
      </c>
      <c r="N2" s="132"/>
      <c r="O2" s="131" t="s">
        <v>22</v>
      </c>
      <c r="P2" s="132"/>
      <c r="Q2" s="131" t="s">
        <v>23</v>
      </c>
      <c r="R2" s="132"/>
      <c r="S2" s="131" t="s">
        <v>24</v>
      </c>
      <c r="T2" s="132"/>
      <c r="U2" s="131" t="s">
        <v>25</v>
      </c>
      <c r="V2" s="132"/>
      <c r="W2" s="131" t="s">
        <v>32</v>
      </c>
      <c r="X2" s="133"/>
    </row>
    <row r="3" spans="1:24" x14ac:dyDescent="0.25">
      <c r="A3" s="68"/>
      <c r="B3" s="69"/>
      <c r="C3" s="69"/>
      <c r="D3" s="69"/>
      <c r="E3" s="69" t="s">
        <v>64</v>
      </c>
      <c r="F3" s="104" t="s">
        <v>63</v>
      </c>
      <c r="G3" s="69" t="s">
        <v>64</v>
      </c>
      <c r="H3" s="104" t="s">
        <v>63</v>
      </c>
      <c r="I3" s="69" t="s">
        <v>64</v>
      </c>
      <c r="J3" s="104" t="s">
        <v>63</v>
      </c>
      <c r="K3" s="69" t="s">
        <v>64</v>
      </c>
      <c r="L3" s="104" t="s">
        <v>63</v>
      </c>
      <c r="M3" s="69" t="s">
        <v>64</v>
      </c>
      <c r="N3" s="104" t="s">
        <v>63</v>
      </c>
      <c r="O3" s="69" t="s">
        <v>64</v>
      </c>
      <c r="P3" s="104" t="s">
        <v>63</v>
      </c>
      <c r="Q3" s="69" t="s">
        <v>64</v>
      </c>
      <c r="R3" s="104" t="s">
        <v>63</v>
      </c>
      <c r="S3" s="69" t="s">
        <v>64</v>
      </c>
      <c r="T3" s="104" t="s">
        <v>63</v>
      </c>
      <c r="U3" s="69" t="s">
        <v>64</v>
      </c>
      <c r="V3" s="104" t="s">
        <v>63</v>
      </c>
      <c r="W3" s="69" t="s">
        <v>64</v>
      </c>
      <c r="X3" s="104" t="s">
        <v>63</v>
      </c>
    </row>
    <row r="4" spans="1:24" ht="15" x14ac:dyDescent="0.25">
      <c r="A4" s="70" t="s">
        <v>0</v>
      </c>
      <c r="B4" s="76">
        <v>8</v>
      </c>
      <c r="C4" s="72">
        <f>B4/(B4+B8+B12)</f>
        <v>0.38095238095238093</v>
      </c>
      <c r="D4" s="66"/>
      <c r="E4" s="71"/>
      <c r="F4" s="71"/>
      <c r="G4" s="71"/>
      <c r="H4" s="71"/>
      <c r="I4" s="71"/>
      <c r="J4" s="71"/>
      <c r="K4" s="73"/>
      <c r="L4" s="71"/>
      <c r="M4" s="71"/>
      <c r="N4" s="71"/>
      <c r="O4" s="71"/>
      <c r="P4" s="71"/>
      <c r="Q4" s="5"/>
      <c r="R4" s="71"/>
      <c r="S4" s="71"/>
      <c r="T4" s="71"/>
      <c r="U4" s="66"/>
      <c r="V4" s="74"/>
      <c r="W4" s="66"/>
      <c r="X4" s="74"/>
    </row>
    <row r="5" spans="1:24" x14ac:dyDescent="0.25">
      <c r="A5" s="68" t="s">
        <v>12</v>
      </c>
      <c r="B5" s="77">
        <v>8</v>
      </c>
      <c r="C5" s="5"/>
      <c r="D5" s="72">
        <f>B5/(B5+B6+B7)</f>
        <v>0.36363636363636365</v>
      </c>
      <c r="E5" s="5">
        <v>0.9</v>
      </c>
      <c r="F5" s="5">
        <f>D5*E5</f>
        <v>0.32727272727272727</v>
      </c>
      <c r="G5" s="5">
        <v>0.5</v>
      </c>
      <c r="H5" s="5">
        <f>D5*G5</f>
        <v>0.18181818181818182</v>
      </c>
      <c r="I5" s="5">
        <v>0.57999999999999996</v>
      </c>
      <c r="J5" s="5">
        <f>D5*I5</f>
        <v>0.21090909090909091</v>
      </c>
      <c r="K5" s="5">
        <v>0.8</v>
      </c>
      <c r="L5" s="5">
        <f>D5*K5</f>
        <v>0.29090909090909095</v>
      </c>
      <c r="M5" s="5">
        <v>0.5</v>
      </c>
      <c r="N5" s="5">
        <f>D5*M5</f>
        <v>0.18181818181818182</v>
      </c>
      <c r="O5" s="5">
        <v>0.5</v>
      </c>
      <c r="P5" s="5">
        <f>D5*O5</f>
        <v>0.18181818181818182</v>
      </c>
      <c r="Q5" s="5">
        <v>0.5</v>
      </c>
      <c r="R5" s="5">
        <f>D5*Q5</f>
        <v>0.18181818181818182</v>
      </c>
      <c r="S5" s="5">
        <v>0.4</v>
      </c>
      <c r="T5" s="5">
        <f>D5*S5</f>
        <v>0.14545454545454548</v>
      </c>
      <c r="U5" s="5">
        <v>0.8</v>
      </c>
      <c r="V5" s="5">
        <f>D5*U5</f>
        <v>0.29090909090909095</v>
      </c>
      <c r="W5" s="5">
        <v>0.8</v>
      </c>
      <c r="X5" s="123">
        <f>D5*W5</f>
        <v>0.29090909090909095</v>
      </c>
    </row>
    <row r="6" spans="1:24" x14ac:dyDescent="0.25">
      <c r="A6" s="75" t="s">
        <v>13</v>
      </c>
      <c r="B6" s="77">
        <v>10</v>
      </c>
      <c r="C6" s="5"/>
      <c r="D6" s="72">
        <f>B6/(B5+B6+B7)</f>
        <v>0.45454545454545453</v>
      </c>
      <c r="E6" s="5">
        <v>1</v>
      </c>
      <c r="F6" s="5">
        <f>D6*E6</f>
        <v>0.45454545454545453</v>
      </c>
      <c r="G6" s="5">
        <v>1</v>
      </c>
      <c r="H6" s="5">
        <f>D6*G6</f>
        <v>0.45454545454545453</v>
      </c>
      <c r="I6" s="5">
        <v>1</v>
      </c>
      <c r="J6" s="5">
        <f>D6*I6</f>
        <v>0.45454545454545453</v>
      </c>
      <c r="K6" s="5">
        <v>1</v>
      </c>
      <c r="L6" s="5">
        <f t="shared" ref="L6:L14" si="0">D6*K6</f>
        <v>0.45454545454545453</v>
      </c>
      <c r="M6" s="5">
        <v>0.2</v>
      </c>
      <c r="N6" s="5">
        <f>D6*M6</f>
        <v>9.0909090909090912E-2</v>
      </c>
      <c r="O6" s="5">
        <v>0.2</v>
      </c>
      <c r="P6" s="5">
        <f>D6*O6</f>
        <v>9.0909090909090912E-2</v>
      </c>
      <c r="Q6" s="5">
        <v>0.2</v>
      </c>
      <c r="R6" s="5">
        <f t="shared" ref="R6:R14" si="1">D6*Q6</f>
        <v>9.0909090909090912E-2</v>
      </c>
      <c r="S6" s="5">
        <v>0.4</v>
      </c>
      <c r="T6" s="5">
        <f>D6*S6</f>
        <v>0.18181818181818182</v>
      </c>
      <c r="U6" s="5">
        <v>1</v>
      </c>
      <c r="V6" s="5">
        <f t="shared" ref="V6:V14" si="2">D6*U6</f>
        <v>0.45454545454545453</v>
      </c>
      <c r="W6" s="5">
        <v>0.1</v>
      </c>
      <c r="X6" s="123">
        <f>D6*W6</f>
        <v>4.5454545454545456E-2</v>
      </c>
    </row>
    <row r="7" spans="1:24" x14ac:dyDescent="0.25">
      <c r="A7" s="68" t="s">
        <v>14</v>
      </c>
      <c r="B7" s="77">
        <v>4</v>
      </c>
      <c r="C7" s="5"/>
      <c r="D7" s="72">
        <f>B7/(B5+B6+B7)</f>
        <v>0.18181818181818182</v>
      </c>
      <c r="E7" s="5">
        <v>0</v>
      </c>
      <c r="F7" s="5">
        <f>D7*E7</f>
        <v>0</v>
      </c>
      <c r="G7" s="5">
        <v>0.54</v>
      </c>
      <c r="H7" s="5">
        <f>D7*G7</f>
        <v>9.818181818181819E-2</v>
      </c>
      <c r="I7" s="5">
        <v>0.57999999999999996</v>
      </c>
      <c r="J7" s="5">
        <f>D7*I7</f>
        <v>0.10545454545454545</v>
      </c>
      <c r="K7" s="5">
        <v>0.28999999999999998</v>
      </c>
      <c r="L7" s="5">
        <f t="shared" si="0"/>
        <v>5.2727272727272727E-2</v>
      </c>
      <c r="M7" s="5">
        <v>0.08</v>
      </c>
      <c r="N7" s="5">
        <f>D7*M7</f>
        <v>1.4545454545454545E-2</v>
      </c>
      <c r="O7" s="5">
        <v>0</v>
      </c>
      <c r="P7" s="5">
        <f>D7*O7</f>
        <v>0</v>
      </c>
      <c r="Q7" s="5">
        <v>0</v>
      </c>
      <c r="R7" s="5">
        <f t="shared" si="1"/>
        <v>0</v>
      </c>
      <c r="S7" s="5">
        <v>0</v>
      </c>
      <c r="T7" s="5">
        <f>D7*S7</f>
        <v>0</v>
      </c>
      <c r="U7" s="5">
        <v>1</v>
      </c>
      <c r="V7" s="5">
        <f t="shared" si="2"/>
        <v>0.18181818181818182</v>
      </c>
      <c r="W7" s="5">
        <v>0.54</v>
      </c>
      <c r="X7" s="123">
        <f>D7*W7</f>
        <v>9.818181818181819E-2</v>
      </c>
    </row>
    <row r="8" spans="1:24" ht="13.8" x14ac:dyDescent="0.25">
      <c r="A8" s="70" t="s">
        <v>1</v>
      </c>
      <c r="B8" s="78">
        <v>4</v>
      </c>
      <c r="C8" s="72">
        <f>B8/(B4+B8+B12)</f>
        <v>0.19047619047619047</v>
      </c>
      <c r="D8" s="66"/>
      <c r="E8" s="73"/>
      <c r="F8" s="73"/>
      <c r="G8" s="73"/>
      <c r="H8" s="5"/>
      <c r="I8" s="73"/>
      <c r="J8" s="5"/>
      <c r="K8" s="5"/>
      <c r="L8" s="5"/>
      <c r="M8" s="73"/>
      <c r="N8" s="5"/>
      <c r="O8" s="73"/>
      <c r="P8" s="5"/>
      <c r="Q8" s="5"/>
      <c r="R8" s="5"/>
      <c r="S8" s="73"/>
      <c r="T8" s="5"/>
      <c r="U8" s="5"/>
      <c r="V8" s="5"/>
      <c r="W8" s="5"/>
      <c r="X8" s="123"/>
    </row>
    <row r="9" spans="1:24" x14ac:dyDescent="0.25">
      <c r="A9" s="68" t="s">
        <v>15</v>
      </c>
      <c r="B9" s="77">
        <v>6</v>
      </c>
      <c r="C9" s="5"/>
      <c r="D9" s="72">
        <f>B9/(B9+B10+B11)</f>
        <v>0.24</v>
      </c>
      <c r="E9" s="5">
        <v>0.2</v>
      </c>
      <c r="F9" s="5">
        <f>D9*E9</f>
        <v>4.8000000000000001E-2</v>
      </c>
      <c r="G9" s="5">
        <v>0.5</v>
      </c>
      <c r="H9" s="5">
        <f>D9*G9</f>
        <v>0.12</v>
      </c>
      <c r="I9" s="5">
        <v>0.5</v>
      </c>
      <c r="J9" s="5">
        <f>D9*I9</f>
        <v>0.12</v>
      </c>
      <c r="K9" s="5">
        <v>0.8</v>
      </c>
      <c r="L9" s="5">
        <f t="shared" si="0"/>
        <v>0.192</v>
      </c>
      <c r="M9" s="5">
        <v>0.5</v>
      </c>
      <c r="N9" s="5">
        <f>D9*M9</f>
        <v>0.12</v>
      </c>
      <c r="O9" s="5">
        <v>0.5</v>
      </c>
      <c r="P9" s="5">
        <f>D9*O9</f>
        <v>0.12</v>
      </c>
      <c r="Q9" s="5">
        <v>0.5</v>
      </c>
      <c r="R9" s="5">
        <f t="shared" si="1"/>
        <v>0.12</v>
      </c>
      <c r="S9" s="5">
        <v>0.5</v>
      </c>
      <c r="T9" s="5">
        <f>D9*S9</f>
        <v>0.12</v>
      </c>
      <c r="U9" s="5">
        <v>0.4</v>
      </c>
      <c r="V9" s="5">
        <f t="shared" si="2"/>
        <v>9.6000000000000002E-2</v>
      </c>
      <c r="W9" s="5">
        <v>0.5</v>
      </c>
      <c r="X9" s="123">
        <f>D9*W9</f>
        <v>0.12</v>
      </c>
    </row>
    <row r="10" spans="1:24" x14ac:dyDescent="0.25">
      <c r="A10" s="68" t="s">
        <v>31</v>
      </c>
      <c r="B10" s="77">
        <v>9</v>
      </c>
      <c r="C10" s="5"/>
      <c r="D10" s="72">
        <f>B10/(B9+B10+B11)</f>
        <v>0.36</v>
      </c>
      <c r="E10" s="5">
        <v>0.5</v>
      </c>
      <c r="F10" s="5">
        <f>D10*E10</f>
        <v>0.18</v>
      </c>
      <c r="G10" s="5">
        <v>0.99</v>
      </c>
      <c r="H10" s="5">
        <f>D10*G10</f>
        <v>0.35639999999999999</v>
      </c>
      <c r="I10" s="5">
        <v>0.99</v>
      </c>
      <c r="J10" s="5">
        <f>D10*I10</f>
        <v>0.35639999999999999</v>
      </c>
      <c r="K10" s="5">
        <v>0.8</v>
      </c>
      <c r="L10" s="5">
        <f t="shared" si="0"/>
        <v>0.28799999999999998</v>
      </c>
      <c r="M10" s="5">
        <v>0.45</v>
      </c>
      <c r="N10" s="5">
        <f>D10*M10</f>
        <v>0.16200000000000001</v>
      </c>
      <c r="O10" s="5">
        <v>0</v>
      </c>
      <c r="P10" s="5">
        <f>D10*O10</f>
        <v>0</v>
      </c>
      <c r="Q10" s="5">
        <v>0</v>
      </c>
      <c r="R10" s="5">
        <f t="shared" si="1"/>
        <v>0</v>
      </c>
      <c r="S10" s="5">
        <v>0.2</v>
      </c>
      <c r="T10" s="5">
        <f>D10*S10</f>
        <v>7.1999999999999995E-2</v>
      </c>
      <c r="U10" s="5">
        <v>0</v>
      </c>
      <c r="V10" s="5">
        <f t="shared" si="2"/>
        <v>0</v>
      </c>
      <c r="W10" s="5">
        <v>0.83</v>
      </c>
      <c r="X10" s="123">
        <f>D10*W10</f>
        <v>0.29879999999999995</v>
      </c>
    </row>
    <row r="11" spans="1:24" x14ac:dyDescent="0.25">
      <c r="A11" s="68" t="s">
        <v>17</v>
      </c>
      <c r="B11" s="77">
        <v>10</v>
      </c>
      <c r="C11" s="5"/>
      <c r="D11" s="72">
        <f>B11/(B9+B10+B11)</f>
        <v>0.4</v>
      </c>
      <c r="E11" s="5">
        <v>0.2</v>
      </c>
      <c r="F11" s="5">
        <f>D11*E11</f>
        <v>8.0000000000000016E-2</v>
      </c>
      <c r="G11" s="5">
        <v>0.5</v>
      </c>
      <c r="H11" s="5">
        <f>D11*G11</f>
        <v>0.2</v>
      </c>
      <c r="I11" s="5">
        <v>0.5</v>
      </c>
      <c r="J11" s="5">
        <f>D11*I11</f>
        <v>0.2</v>
      </c>
      <c r="K11" s="5">
        <v>0.8</v>
      </c>
      <c r="L11" s="5">
        <f t="shared" si="0"/>
        <v>0.32000000000000006</v>
      </c>
      <c r="M11" s="5">
        <v>0.5</v>
      </c>
      <c r="N11" s="5">
        <f>D11*M11</f>
        <v>0.2</v>
      </c>
      <c r="O11" s="5">
        <v>0.5</v>
      </c>
      <c r="P11" s="5">
        <f>D11*O11</f>
        <v>0.2</v>
      </c>
      <c r="Q11" s="5">
        <v>0.5</v>
      </c>
      <c r="R11" s="5">
        <f t="shared" si="1"/>
        <v>0.2</v>
      </c>
      <c r="S11" s="5">
        <v>0.5</v>
      </c>
      <c r="T11" s="5">
        <f>D11*S11</f>
        <v>0.2</v>
      </c>
      <c r="U11" s="5">
        <v>0.6</v>
      </c>
      <c r="V11" s="5">
        <f t="shared" si="2"/>
        <v>0.24</v>
      </c>
      <c r="W11" s="5">
        <v>0.6</v>
      </c>
      <c r="X11" s="123">
        <f>D11*W11</f>
        <v>0.24</v>
      </c>
    </row>
    <row r="12" spans="1:24" ht="13.8" x14ac:dyDescent="0.25">
      <c r="A12" s="70" t="s">
        <v>18</v>
      </c>
      <c r="B12" s="78">
        <v>9</v>
      </c>
      <c r="C12" s="72">
        <f>B12/(B4+B8+B12)</f>
        <v>0.42857142857142855</v>
      </c>
      <c r="D12" s="66"/>
      <c r="E12" s="73"/>
      <c r="F12" s="73"/>
      <c r="G12" s="73"/>
      <c r="H12" s="5"/>
      <c r="I12" s="73"/>
      <c r="J12" s="5"/>
      <c r="K12" s="5"/>
      <c r="L12" s="5"/>
      <c r="M12" s="73"/>
      <c r="N12" s="5"/>
      <c r="O12" s="73"/>
      <c r="P12" s="5"/>
      <c r="Q12" s="5"/>
      <c r="R12" s="5"/>
      <c r="S12" s="73"/>
      <c r="T12" s="5"/>
      <c r="U12" s="5"/>
      <c r="V12" s="5"/>
      <c r="W12" s="5"/>
      <c r="X12" s="123"/>
    </row>
    <row r="13" spans="1:24" x14ac:dyDescent="0.25">
      <c r="A13" s="68" t="s">
        <v>19</v>
      </c>
      <c r="B13" s="77">
        <v>10</v>
      </c>
      <c r="C13" s="5"/>
      <c r="D13" s="72">
        <f>B13/(B13+B14)</f>
        <v>0.625</v>
      </c>
      <c r="E13" s="5">
        <v>0.8</v>
      </c>
      <c r="F13" s="5">
        <f>D13*E13</f>
        <v>0.5</v>
      </c>
      <c r="G13" s="5">
        <v>0.9</v>
      </c>
      <c r="H13" s="5">
        <f>D13*G13</f>
        <v>0.5625</v>
      </c>
      <c r="I13" s="5">
        <v>0.9</v>
      </c>
      <c r="J13" s="5">
        <f>D13*I13</f>
        <v>0.5625</v>
      </c>
      <c r="K13" s="5">
        <v>0.7</v>
      </c>
      <c r="L13" s="5">
        <f t="shared" si="0"/>
        <v>0.4375</v>
      </c>
      <c r="M13" s="5">
        <v>0.1</v>
      </c>
      <c r="N13" s="5">
        <f>D13*M13</f>
        <v>6.25E-2</v>
      </c>
      <c r="O13" s="5">
        <v>0.1</v>
      </c>
      <c r="P13" s="5">
        <f>D13*O13</f>
        <v>6.25E-2</v>
      </c>
      <c r="Q13" s="5">
        <v>0.9</v>
      </c>
      <c r="R13" s="5">
        <f t="shared" si="1"/>
        <v>0.5625</v>
      </c>
      <c r="S13" s="5">
        <v>0.1</v>
      </c>
      <c r="T13" s="5">
        <f>D13*S13</f>
        <v>6.25E-2</v>
      </c>
      <c r="U13" s="5">
        <v>0.5</v>
      </c>
      <c r="V13" s="5">
        <f t="shared" si="2"/>
        <v>0.3125</v>
      </c>
      <c r="W13" s="5">
        <v>0.3</v>
      </c>
      <c r="X13" s="123">
        <f>D13*W13</f>
        <v>0.1875</v>
      </c>
    </row>
    <row r="14" spans="1:24" x14ac:dyDescent="0.25">
      <c r="A14" s="68" t="s">
        <v>30</v>
      </c>
      <c r="B14" s="77">
        <v>6</v>
      </c>
      <c r="C14" s="5"/>
      <c r="D14" s="72">
        <f>B14/(B13+B14)</f>
        <v>0.375</v>
      </c>
      <c r="E14" s="5">
        <v>0.3</v>
      </c>
      <c r="F14" s="5">
        <f>D14*E14</f>
        <v>0.11249999999999999</v>
      </c>
      <c r="G14" s="5">
        <v>0.5</v>
      </c>
      <c r="H14" s="5">
        <f>D14*G14</f>
        <v>0.1875</v>
      </c>
      <c r="I14" s="5">
        <v>0.5</v>
      </c>
      <c r="J14" s="5">
        <f>D14*I14</f>
        <v>0.1875</v>
      </c>
      <c r="K14" s="5">
        <v>0.8</v>
      </c>
      <c r="L14" s="5">
        <f t="shared" si="0"/>
        <v>0.30000000000000004</v>
      </c>
      <c r="M14" s="5">
        <v>0.5</v>
      </c>
      <c r="N14" s="5">
        <f>D14*M14</f>
        <v>0.1875</v>
      </c>
      <c r="O14" s="5">
        <v>0.5</v>
      </c>
      <c r="P14" s="5">
        <f>D14*O14</f>
        <v>0.1875</v>
      </c>
      <c r="Q14" s="5">
        <v>0.5</v>
      </c>
      <c r="R14" s="5">
        <f t="shared" si="1"/>
        <v>0.1875</v>
      </c>
      <c r="S14" s="5">
        <v>0.5</v>
      </c>
      <c r="T14" s="5">
        <f>D14*S14</f>
        <v>0.1875</v>
      </c>
      <c r="U14" s="5">
        <v>0.1</v>
      </c>
      <c r="V14" s="5">
        <f t="shared" si="2"/>
        <v>3.7500000000000006E-2</v>
      </c>
      <c r="W14" s="5">
        <v>0.9</v>
      </c>
      <c r="X14" s="123">
        <f>D14*W14</f>
        <v>0.33750000000000002</v>
      </c>
    </row>
    <row r="15" spans="1:24" x14ac:dyDescent="0.25">
      <c r="A15" s="70" t="s">
        <v>5</v>
      </c>
      <c r="B15" s="72"/>
      <c r="C15" s="72"/>
      <c r="D15" s="72"/>
      <c r="E15" s="72"/>
      <c r="F15" s="6">
        <f>$C4*(SUM(F5:F7))+$C8*(SUM(F9:F11))+$C12*(SUM(F13:F14))</f>
        <v>0.61900216450216439</v>
      </c>
      <c r="G15" s="6"/>
      <c r="H15" s="6">
        <f>$C4*(SUM(H5:H7))+$C8*(SUM(H9:H11))+$C12*(SUM(H13:H14))</f>
        <v>0.73009350649350646</v>
      </c>
      <c r="I15" s="6"/>
      <c r="J15" s="6">
        <f>$C4*(SUM(J5:J7))+$C8*(SUM(J9:J11))+$C12*(SUM(J13:J14))</f>
        <v>0.74394632034632024</v>
      </c>
      <c r="K15" s="42"/>
      <c r="L15" s="6">
        <f>$C4*(SUM(L5:L7))+$C8*(SUM(L9:L11))+$C12*(SUM(L13:L14))</f>
        <v>0.772521645021645</v>
      </c>
      <c r="M15" s="6"/>
      <c r="N15" s="6">
        <f>$C4*(SUM(N5:N7))+$C8*(SUM(N9:N11))+$C12*(SUM(N13:N14))</f>
        <v>0.30838961038961038</v>
      </c>
      <c r="O15" s="6"/>
      <c r="P15" s="6">
        <f>$C4*(SUM(P5:P7))+$C8*(SUM(P9:P11))+$C12*(SUM(P13:P14))</f>
        <v>0.27199134199134201</v>
      </c>
      <c r="Q15" s="5"/>
      <c r="R15" s="6">
        <f>$C4*(SUM(R5:R7))+$C8*(SUM(R9:R11))+$C12*(SUM(R13:R14))</f>
        <v>0.48627705627705625</v>
      </c>
      <c r="S15" s="6"/>
      <c r="T15" s="6">
        <f>$C4*(SUM(T5:T7))+$C8*(SUM(T9:T11))+$C12*(SUM(T13:T14))</f>
        <v>0.30648484848484847</v>
      </c>
      <c r="U15" s="5"/>
      <c r="V15" s="6">
        <f>$C4*(SUM(V5:V7))+$C8*(SUM(V9:V11))+$C12*(SUM(V13:V14))</f>
        <v>0.56724675324675322</v>
      </c>
      <c r="W15" s="5"/>
      <c r="X15" s="64">
        <f>$C4*(SUM(X5:X7))+$C8*(SUM(X9:X11))+$C12*(SUM(X13:X14))</f>
        <v>0.51602683982683983</v>
      </c>
    </row>
    <row r="16" spans="1:24" x14ac:dyDescent="0.25">
      <c r="A16" s="12" t="s">
        <v>8</v>
      </c>
      <c r="B16" s="65">
        <f>(1/$T$1)*(F15+H15+J15+L15+N15+P15+R15+T15+V15+X15)</f>
        <v>0.5321980086580087</v>
      </c>
      <c r="C16" s="10">
        <f>SUM(C4,C8,C12)</f>
        <v>1</v>
      </c>
      <c r="D16" s="10">
        <f>SUM(D5:D14)</f>
        <v>3</v>
      </c>
      <c r="E16" s="10"/>
    </row>
    <row r="18" spans="1:17" x14ac:dyDescent="0.25">
      <c r="A18" t="s">
        <v>43</v>
      </c>
    </row>
    <row r="19" spans="1:17" x14ac:dyDescent="0.25">
      <c r="A19" s="25" t="s">
        <v>75</v>
      </c>
    </row>
    <row r="20" spans="1:17" ht="52.8" x14ac:dyDescent="0.25">
      <c r="A20" s="79" t="s">
        <v>2</v>
      </c>
      <c r="B20" s="80" t="s">
        <v>7</v>
      </c>
      <c r="C20" s="80" t="s">
        <v>6</v>
      </c>
      <c r="D20" s="81" t="s">
        <v>91</v>
      </c>
      <c r="E20" s="81" t="s">
        <v>91</v>
      </c>
      <c r="F20" s="81" t="s">
        <v>91</v>
      </c>
      <c r="G20" s="81" t="s">
        <v>91</v>
      </c>
      <c r="H20" s="81" t="s">
        <v>91</v>
      </c>
      <c r="I20" s="81" t="s">
        <v>91</v>
      </c>
      <c r="J20" s="81" t="s">
        <v>91</v>
      </c>
      <c r="K20" s="81" t="s">
        <v>91</v>
      </c>
      <c r="L20" s="81" t="s">
        <v>91</v>
      </c>
      <c r="M20" s="81" t="s">
        <v>91</v>
      </c>
      <c r="N20" s="18"/>
      <c r="O20" s="18"/>
    </row>
    <row r="21" spans="1:17" ht="26.4" x14ac:dyDescent="0.25">
      <c r="A21" s="82" t="s">
        <v>0</v>
      </c>
      <c r="B21" s="83" t="s">
        <v>44</v>
      </c>
      <c r="C21" s="84"/>
      <c r="D21" s="81" t="s">
        <v>92</v>
      </c>
      <c r="E21" s="81" t="s">
        <v>93</v>
      </c>
      <c r="F21" s="81" t="s">
        <v>94</v>
      </c>
      <c r="G21" s="81" t="s">
        <v>95</v>
      </c>
      <c r="H21" s="81" t="s">
        <v>96</v>
      </c>
      <c r="I21" s="81" t="s">
        <v>97</v>
      </c>
      <c r="J21" s="81" t="s">
        <v>98</v>
      </c>
      <c r="K21" s="81" t="s">
        <v>99</v>
      </c>
      <c r="L21" s="81" t="s">
        <v>100</v>
      </c>
      <c r="M21" s="81" t="s">
        <v>101</v>
      </c>
      <c r="N21" s="19"/>
      <c r="O21" s="19"/>
      <c r="P21" s="19"/>
    </row>
    <row r="22" spans="1:17" x14ac:dyDescent="0.25">
      <c r="A22" s="85" t="s">
        <v>12</v>
      </c>
      <c r="B22" s="86"/>
      <c r="C22" s="83" t="s">
        <v>67</v>
      </c>
      <c r="D22" s="83">
        <f>(1/$T$1)*$C$4*$D5*E5</f>
        <v>1.2467532467532469E-2</v>
      </c>
      <c r="E22" s="83">
        <f>(1/$T$1)*$C$4*$D5*G5</f>
        <v>6.9264069264069273E-3</v>
      </c>
      <c r="F22" s="83">
        <f>(1/$T$1)*$C$4*$D5*I5</f>
        <v>8.034632034632035E-3</v>
      </c>
      <c r="G22" s="83">
        <f>(1/$T$1)*$C$4*$D5*K5</f>
        <v>1.1082251082251084E-2</v>
      </c>
      <c r="H22" s="83">
        <f>(1/$T$1)*$C$4*$D5*M5</f>
        <v>6.9264069264069273E-3</v>
      </c>
      <c r="I22" s="83">
        <f>(1/$T$1)*$C$4*$D5*O5</f>
        <v>6.9264069264069273E-3</v>
      </c>
      <c r="J22" s="83">
        <f>(1/$T$1)*$C$4*$D5*Q5</f>
        <v>6.9264069264069273E-3</v>
      </c>
      <c r="K22" s="83">
        <f>(1/$T$1)*$C$4*$D5*S5</f>
        <v>5.541125541125542E-3</v>
      </c>
      <c r="L22" s="83">
        <f>(1/$T$1)*$C$4*$D5*U5</f>
        <v>1.1082251082251084E-2</v>
      </c>
      <c r="M22" s="83">
        <f>(1/$T$1)*$C$4*$D5*W5</f>
        <v>1.1082251082251084E-2</v>
      </c>
      <c r="N22" s="19"/>
      <c r="O22" s="19"/>
      <c r="P22" s="19"/>
      <c r="Q22" s="19"/>
    </row>
    <row r="23" spans="1:17" x14ac:dyDescent="0.25">
      <c r="A23" s="87" t="s">
        <v>13</v>
      </c>
      <c r="B23" s="86"/>
      <c r="C23" s="83" t="s">
        <v>68</v>
      </c>
      <c r="D23" s="88">
        <f>(1/$T$1)*$C$4*$D6*E6</f>
        <v>1.7316017316017316E-2</v>
      </c>
      <c r="E23" s="88">
        <f>(1/$T$1)*$C$4*$D6*G6</f>
        <v>1.7316017316017316E-2</v>
      </c>
      <c r="F23" s="88">
        <f>(1/$T$1)*$C$4*$D6*I6</f>
        <v>1.7316017316017316E-2</v>
      </c>
      <c r="G23" s="88">
        <f>(1/$T$1)*$C$4*$D6*K6</f>
        <v>1.7316017316017316E-2</v>
      </c>
      <c r="H23" s="83">
        <f>(1/$T$1)*$C$4*$D6*M6</f>
        <v>3.4632034632034632E-3</v>
      </c>
      <c r="I23" s="83">
        <f>(1/$T$1)*$C$4*$D6*O6</f>
        <v>3.4632034632034632E-3</v>
      </c>
      <c r="J23" s="83">
        <f>(1/$T$1)*$C$4*$D6*Q6</f>
        <v>3.4632034632034632E-3</v>
      </c>
      <c r="K23" s="83">
        <f>(1/$T$1)*$C$4*$D6*S6</f>
        <v>6.9264069264069264E-3</v>
      </c>
      <c r="L23" s="88">
        <f>(1/$T$1)*$C$4*$D6*U6</f>
        <v>1.7316017316017316E-2</v>
      </c>
      <c r="M23" s="83">
        <f>(1/$T$1)*$C$4*$D6*W6</f>
        <v>1.7316017316017316E-3</v>
      </c>
      <c r="N23" s="19"/>
      <c r="O23" s="19"/>
      <c r="P23" s="19"/>
      <c r="Q23" s="19"/>
    </row>
    <row r="24" spans="1:17" x14ac:dyDescent="0.25">
      <c r="A24" s="85" t="s">
        <v>14</v>
      </c>
      <c r="B24" s="86"/>
      <c r="C24" s="83" t="s">
        <v>69</v>
      </c>
      <c r="D24" s="83">
        <f>(1/$T$1)*$C$4*$D7*E7</f>
        <v>0</v>
      </c>
      <c r="E24" s="83">
        <f>(1/$T$1)*$C$4*$D7*G7</f>
        <v>3.7402597402597408E-3</v>
      </c>
      <c r="F24" s="83">
        <f>(1/$T$1)*$C$4*$D7*I7</f>
        <v>4.0173160173160175E-3</v>
      </c>
      <c r="G24" s="83">
        <f>(1/$T$1)*$C$4*$D7*K7</f>
        <v>2.0086580086580087E-3</v>
      </c>
      <c r="H24" s="83">
        <f>(1/$T$1)*$C$4*$D7*M7</f>
        <v>5.5411255411255418E-4</v>
      </c>
      <c r="I24" s="83">
        <f>(1/$T$1)*$C$4*$D7*O7</f>
        <v>0</v>
      </c>
      <c r="J24" s="83">
        <f>(1/$T$1)*$C$4*$D7*Q7</f>
        <v>0</v>
      </c>
      <c r="K24" s="83">
        <f>(1/$T$1)*$C$4*$D7*S7</f>
        <v>0</v>
      </c>
      <c r="L24" s="83">
        <f>(1/$T$1)*$C$4*$D7*U7</f>
        <v>6.9264069264069273E-3</v>
      </c>
      <c r="M24" s="83">
        <f>(1/$T$1)*$C$4*$D7*W7</f>
        <v>3.7402597402597408E-3</v>
      </c>
      <c r="N24" s="19"/>
      <c r="O24" s="19"/>
      <c r="P24" s="19"/>
      <c r="Q24" s="19"/>
    </row>
    <row r="25" spans="1:17" ht="26.4" x14ac:dyDescent="0.25">
      <c r="A25" s="82" t="s">
        <v>1</v>
      </c>
      <c r="B25" s="83" t="s">
        <v>45</v>
      </c>
      <c r="C25" s="83"/>
      <c r="D25" s="81" t="s">
        <v>102</v>
      </c>
      <c r="E25" s="81" t="s">
        <v>103</v>
      </c>
      <c r="F25" s="81" t="s">
        <v>104</v>
      </c>
      <c r="G25" s="81" t="s">
        <v>105</v>
      </c>
      <c r="H25" s="81" t="s">
        <v>106</v>
      </c>
      <c r="I25" s="81" t="s">
        <v>108</v>
      </c>
      <c r="J25" s="81" t="s">
        <v>107</v>
      </c>
      <c r="K25" s="81" t="s">
        <v>109</v>
      </c>
      <c r="L25" s="81" t="s">
        <v>110</v>
      </c>
      <c r="M25" s="81" t="s">
        <v>111</v>
      </c>
      <c r="N25" s="19"/>
      <c r="O25" s="19"/>
      <c r="P25" s="19"/>
      <c r="Q25" s="19"/>
    </row>
    <row r="26" spans="1:17" x14ac:dyDescent="0.25">
      <c r="A26" s="85" t="s">
        <v>15</v>
      </c>
      <c r="B26" s="86"/>
      <c r="C26" s="83" t="s">
        <v>70</v>
      </c>
      <c r="D26" s="83">
        <f>(1/$T$1)*$C$8*$D9*E9</f>
        <v>9.1428571428571438E-4</v>
      </c>
      <c r="E26" s="83">
        <f>(1/$T$1)*$C$8*$D9*G9</f>
        <v>2.2857142857142859E-3</v>
      </c>
      <c r="F26" s="83">
        <f>(1/$T$1)*$C$8*$D9*I9</f>
        <v>2.2857142857142859E-3</v>
      </c>
      <c r="G26" s="83">
        <f>(1/$T$1)*$C$8*$D9*K9</f>
        <v>3.6571428571428575E-3</v>
      </c>
      <c r="H26" s="83">
        <f>(1/$T$1)*$C$8*$D9*M9</f>
        <v>2.2857142857142859E-3</v>
      </c>
      <c r="I26" s="83">
        <f>(1/$T$1)*$C$8*$D9*O9</f>
        <v>2.2857142857142859E-3</v>
      </c>
      <c r="J26" s="83">
        <f>(1/$T$1)*$C$8*$D9*Q9</f>
        <v>2.2857142857142859E-3</v>
      </c>
      <c r="K26" s="83">
        <f>(1/$T$1)*$C$8*$D9*S9</f>
        <v>2.2857142857142859E-3</v>
      </c>
      <c r="L26" s="83">
        <f>(1/$T$1)*$C$8*$D9*U9</f>
        <v>1.8285714285714288E-3</v>
      </c>
      <c r="M26" s="83">
        <f>(1/$T$1)*$C$8*$D9*W9</f>
        <v>2.2857142857142859E-3</v>
      </c>
      <c r="N26" s="19"/>
      <c r="O26" s="19"/>
      <c r="P26" s="19"/>
      <c r="Q26" s="19"/>
    </row>
    <row r="27" spans="1:17" x14ac:dyDescent="0.25">
      <c r="A27" s="85" t="s">
        <v>16</v>
      </c>
      <c r="B27" s="86"/>
      <c r="C27" s="83" t="s">
        <v>71</v>
      </c>
      <c r="D27" s="83">
        <f>(1/$T$1)*$C$8*$D10*E10</f>
        <v>3.4285714285714288E-3</v>
      </c>
      <c r="E27" s="83">
        <f>(1/$T$1)*$C$8*$D10*G10</f>
        <v>6.7885714285714294E-3</v>
      </c>
      <c r="F27" s="83">
        <f>(1/$T$1)*$C$8*$D10*I10</f>
        <v>6.7885714285714294E-3</v>
      </c>
      <c r="G27" s="83">
        <f>(1/$T$1)*$C$8*$D10*K10</f>
        <v>5.4857142857142865E-3</v>
      </c>
      <c r="H27" s="83">
        <f>(1/$T$1)*$C$8*$D10*M10</f>
        <v>3.0857142857142858E-3</v>
      </c>
      <c r="I27" s="83">
        <f>(1/$T$1)*$C$8*$D10*O10</f>
        <v>0</v>
      </c>
      <c r="J27" s="83">
        <f>(1/$T$1)*$C$8*$D10*Q10</f>
        <v>0</v>
      </c>
      <c r="K27" s="83">
        <f>(1/$T$1)*$C$8*$D10*S10</f>
        <v>1.3714285714285716E-3</v>
      </c>
      <c r="L27" s="83">
        <f>(1/$T$1)*$C$8*$D10*U10</f>
        <v>0</v>
      </c>
      <c r="M27" s="83">
        <f>(1/$T$1)*$C$8*$D10*W10</f>
        <v>5.6914285714285712E-3</v>
      </c>
      <c r="N27" s="19"/>
      <c r="O27" s="19"/>
      <c r="P27" s="19"/>
      <c r="Q27" s="19"/>
    </row>
    <row r="28" spans="1:17" x14ac:dyDescent="0.25">
      <c r="A28" s="85" t="s">
        <v>17</v>
      </c>
      <c r="B28" s="86"/>
      <c r="C28" s="83" t="s">
        <v>72</v>
      </c>
      <c r="D28" s="83">
        <f>(1/$T$1)*$C$8*$D11*E11</f>
        <v>1.5238095238095241E-3</v>
      </c>
      <c r="E28" s="83">
        <f>(1/$T$1)*$C$8*$D11*G11</f>
        <v>3.80952380952381E-3</v>
      </c>
      <c r="F28" s="83">
        <f>(1/$T$1)*$C$8*$D11*I11</f>
        <v>3.80952380952381E-3</v>
      </c>
      <c r="G28" s="83">
        <f>(1/$T$1)*$C$8*$D11*K11</f>
        <v>6.0952380952380963E-3</v>
      </c>
      <c r="H28" s="83">
        <f>(1/$T$1)*$C$8*$D11*M11</f>
        <v>3.80952380952381E-3</v>
      </c>
      <c r="I28" s="83">
        <f>(1/$T$1)*$C$8*$D11*O11</f>
        <v>3.80952380952381E-3</v>
      </c>
      <c r="J28" s="83">
        <f>(1/$T$1)*$C$8*$D11*Q11</f>
        <v>3.80952380952381E-3</v>
      </c>
      <c r="K28" s="83">
        <f>(1/$T$1)*$C$8*$D11*S11</f>
        <v>3.80952380952381E-3</v>
      </c>
      <c r="L28" s="83">
        <f>(1/$T$1)*$C$8*$D11*U11</f>
        <v>4.5714285714285718E-3</v>
      </c>
      <c r="M28" s="83">
        <f>(1/$T$1)*$C$8*$D11*W11</f>
        <v>4.5714285714285718E-3</v>
      </c>
      <c r="N28" s="19"/>
      <c r="O28" s="19"/>
      <c r="P28" s="19"/>
      <c r="Q28" s="19"/>
    </row>
    <row r="29" spans="1:17" ht="26.4" x14ac:dyDescent="0.25">
      <c r="A29" s="82" t="s">
        <v>18</v>
      </c>
      <c r="B29" s="83" t="s">
        <v>46</v>
      </c>
      <c r="C29" s="83"/>
      <c r="D29" s="81" t="s">
        <v>112</v>
      </c>
      <c r="E29" s="81" t="s">
        <v>113</v>
      </c>
      <c r="F29" s="81" t="s">
        <v>114</v>
      </c>
      <c r="G29" s="81" t="s">
        <v>115</v>
      </c>
      <c r="H29" s="81" t="s">
        <v>116</v>
      </c>
      <c r="I29" s="81" t="s">
        <v>117</v>
      </c>
      <c r="J29" s="81" t="s">
        <v>118</v>
      </c>
      <c r="K29" s="81" t="s">
        <v>119</v>
      </c>
      <c r="L29" s="81" t="s">
        <v>120</v>
      </c>
      <c r="M29" s="81" t="s">
        <v>121</v>
      </c>
      <c r="N29" s="19"/>
      <c r="O29" s="19"/>
      <c r="P29" s="19"/>
      <c r="Q29" s="19"/>
    </row>
    <row r="30" spans="1:17" x14ac:dyDescent="0.25">
      <c r="A30" s="85" t="s">
        <v>19</v>
      </c>
      <c r="B30" s="86"/>
      <c r="C30" s="83" t="s">
        <v>73</v>
      </c>
      <c r="D30" s="89">
        <f>(1/$T$1)*$C$12*$D13*E13</f>
        <v>2.1428571428571432E-2</v>
      </c>
      <c r="E30" s="89">
        <f>(1/$T$1)*$C$12*$D13*G13</f>
        <v>2.4107142857142858E-2</v>
      </c>
      <c r="F30" s="89">
        <f>(1/$T$1)*$C$12*$D13*I13</f>
        <v>2.4107142857142858E-2</v>
      </c>
      <c r="G30" s="89">
        <f>(1/$T$1)*$C$12*$D13*K13</f>
        <v>1.8749999999999999E-2</v>
      </c>
      <c r="H30" s="89">
        <f>(1/$T$1)*$C$12*$D13*M13</f>
        <v>2.678571428571429E-3</v>
      </c>
      <c r="I30" s="89">
        <f>(1/$T$1)*$C$12*$D13*O13</f>
        <v>2.678571428571429E-3</v>
      </c>
      <c r="J30" s="89">
        <f>(1/$T$1)*$C$12*$D13*Q13</f>
        <v>2.4107142857142858E-2</v>
      </c>
      <c r="K30" s="89">
        <f>(1/$T$1)*$C$12*$D13*S13</f>
        <v>2.678571428571429E-3</v>
      </c>
      <c r="L30" s="89">
        <f>(1/$T$1)*$C$12*$D13*U13</f>
        <v>1.3392857142857144E-2</v>
      </c>
      <c r="M30" s="89">
        <f>(1/$T$1)*$C$12*$D13*W13</f>
        <v>8.0357142857142867E-3</v>
      </c>
      <c r="N30" s="19"/>
      <c r="O30" s="19"/>
      <c r="P30" s="19"/>
      <c r="Q30" s="19"/>
    </row>
    <row r="31" spans="1:17" x14ac:dyDescent="0.25">
      <c r="A31" s="90" t="s">
        <v>30</v>
      </c>
      <c r="B31" s="91"/>
      <c r="C31" s="83" t="s">
        <v>74</v>
      </c>
      <c r="D31" s="92">
        <f>(1/$T$1)*$C$12*$D14*E14</f>
        <v>4.8214285714285711E-3</v>
      </c>
      <c r="E31" s="92">
        <f>(1/$T$1)*$C$12*$D14*G14</f>
        <v>8.0357142857142849E-3</v>
      </c>
      <c r="F31" s="92">
        <f>(1/$T$1)*$C$12*$D14*I14</f>
        <v>8.0357142857142849E-3</v>
      </c>
      <c r="G31" s="89">
        <f>(1/$T$1)*$C$12*$D14*K14</f>
        <v>1.2857142857142857E-2</v>
      </c>
      <c r="H31" s="92">
        <f>(1/$T$1)*$C$12*$D14*M14</f>
        <v>8.0357142857142849E-3</v>
      </c>
      <c r="I31" s="92">
        <f>(1/$T$1)*$C$12*$D14*O14</f>
        <v>8.0357142857142849E-3</v>
      </c>
      <c r="J31" s="92">
        <f>(1/$T$1)*$C$12*$D14*Q14</f>
        <v>8.0357142857142849E-3</v>
      </c>
      <c r="K31" s="92">
        <f>(1/$T$1)*$C$12*$D14*S14</f>
        <v>8.0357142857142849E-3</v>
      </c>
      <c r="L31" s="92">
        <f>(1/$T$1)*$C$12*$D14*U14</f>
        <v>1.6071428571428571E-3</v>
      </c>
      <c r="M31" s="89">
        <f>(1/$T$1)*$C$12*$D14*W14</f>
        <v>1.4464285714285713E-2</v>
      </c>
      <c r="N31" s="19"/>
      <c r="O31" s="19"/>
      <c r="P31" s="19"/>
      <c r="Q31" s="19"/>
    </row>
    <row r="32" spans="1:17" x14ac:dyDescent="0.25">
      <c r="A32" s="93" t="s">
        <v>47</v>
      </c>
    </row>
  </sheetData>
  <mergeCells count="10">
    <mergeCell ref="Q2:R2"/>
    <mergeCell ref="S2:T2"/>
    <mergeCell ref="U2:V2"/>
    <mergeCell ref="W2:X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J17" sqref="J17"/>
    </sheetView>
  </sheetViews>
  <sheetFormatPr defaultRowHeight="13.2" x14ac:dyDescent="0.25"/>
  <cols>
    <col min="1" max="1" width="26.109375" customWidth="1"/>
    <col min="2" max="2" width="7.21875" customWidth="1"/>
    <col min="5" max="5" width="6.109375" customWidth="1"/>
    <col min="6" max="7" width="6.88671875" customWidth="1"/>
    <col min="8" max="8" width="6.5546875" customWidth="1"/>
    <col min="9" max="9" width="6" customWidth="1"/>
    <col min="10" max="10" width="6.6640625" customWidth="1"/>
    <col min="11" max="11" width="6.44140625" customWidth="1"/>
    <col min="12" max="12" width="6.21875" customWidth="1"/>
    <col min="13" max="13" width="5.77734375" customWidth="1"/>
    <col min="15" max="15" width="5.5546875" customWidth="1"/>
    <col min="16" max="16" width="6.21875" customWidth="1"/>
    <col min="17" max="17" width="5.44140625" customWidth="1"/>
    <col min="18" max="18" width="6.77734375" customWidth="1"/>
    <col min="19" max="20" width="6.33203125" customWidth="1"/>
    <col min="21" max="21" width="5.6640625" customWidth="1"/>
    <col min="22" max="22" width="6.44140625" customWidth="1"/>
    <col min="23" max="23" width="6.109375" customWidth="1"/>
    <col min="24" max="24" width="6.88671875" customWidth="1"/>
  </cols>
  <sheetData>
    <row r="1" spans="1:25" x14ac:dyDescent="0.25">
      <c r="A1" s="25" t="s">
        <v>39</v>
      </c>
      <c r="S1" t="s">
        <v>4</v>
      </c>
      <c r="T1">
        <v>10</v>
      </c>
    </row>
    <row r="2" spans="1:25" ht="41.4" customHeight="1" x14ac:dyDescent="0.25">
      <c r="A2" s="122" t="s">
        <v>89</v>
      </c>
      <c r="B2" s="103" t="s">
        <v>76</v>
      </c>
      <c r="C2" s="55" t="s">
        <v>7</v>
      </c>
      <c r="D2" s="55" t="s">
        <v>6</v>
      </c>
      <c r="E2" s="134" t="s">
        <v>20</v>
      </c>
      <c r="F2" s="134"/>
      <c r="G2" s="134" t="s">
        <v>36</v>
      </c>
      <c r="H2" s="134"/>
      <c r="I2" s="134" t="s">
        <v>35</v>
      </c>
      <c r="J2" s="134"/>
      <c r="K2" s="134" t="s">
        <v>34</v>
      </c>
      <c r="L2" s="134"/>
      <c r="M2" s="134" t="s">
        <v>21</v>
      </c>
      <c r="N2" s="134"/>
      <c r="O2" s="135" t="s">
        <v>41</v>
      </c>
      <c r="P2" s="135"/>
      <c r="Q2" s="134" t="s">
        <v>23</v>
      </c>
      <c r="R2" s="134"/>
      <c r="S2" s="134" t="s">
        <v>24</v>
      </c>
      <c r="T2" s="134"/>
      <c r="U2" s="134" t="s">
        <v>25</v>
      </c>
      <c r="V2" s="134"/>
      <c r="W2" s="134" t="s">
        <v>32</v>
      </c>
      <c r="X2" s="134"/>
    </row>
    <row r="3" spans="1:25" x14ac:dyDescent="0.25">
      <c r="A3" s="51"/>
      <c r="B3" s="51"/>
      <c r="C3" s="51"/>
      <c r="D3" s="51"/>
      <c r="E3" s="51" t="s">
        <v>64</v>
      </c>
      <c r="F3" s="56" t="s">
        <v>65</v>
      </c>
      <c r="G3" s="51" t="s">
        <v>64</v>
      </c>
      <c r="H3" s="56" t="s">
        <v>65</v>
      </c>
      <c r="I3" s="51" t="s">
        <v>64</v>
      </c>
      <c r="J3" s="56" t="s">
        <v>65</v>
      </c>
      <c r="K3" s="51" t="s">
        <v>64</v>
      </c>
      <c r="L3" s="56" t="s">
        <v>65</v>
      </c>
      <c r="M3" s="51" t="s">
        <v>64</v>
      </c>
      <c r="N3" s="56" t="s">
        <v>65</v>
      </c>
      <c r="O3" s="51" t="s">
        <v>64</v>
      </c>
      <c r="P3" s="56" t="s">
        <v>65</v>
      </c>
      <c r="Q3" s="51" t="s">
        <v>64</v>
      </c>
      <c r="R3" s="56" t="s">
        <v>65</v>
      </c>
      <c r="S3" s="51" t="s">
        <v>64</v>
      </c>
      <c r="T3" s="56" t="s">
        <v>65</v>
      </c>
      <c r="U3" s="51" t="s">
        <v>64</v>
      </c>
      <c r="V3" s="56" t="s">
        <v>65</v>
      </c>
      <c r="W3" s="51" t="s">
        <v>64</v>
      </c>
      <c r="X3" s="56" t="s">
        <v>65</v>
      </c>
    </row>
    <row r="4" spans="1:25" x14ac:dyDescent="0.25">
      <c r="A4" t="s">
        <v>0</v>
      </c>
      <c r="B4" s="51">
        <v>8</v>
      </c>
      <c r="C4" s="52">
        <f>B4/(B4+B8+B12)</f>
        <v>0.38095238095238093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1"/>
    </row>
    <row r="5" spans="1:25" x14ac:dyDescent="0.25">
      <c r="A5" t="s">
        <v>12</v>
      </c>
      <c r="B5" s="51">
        <v>8</v>
      </c>
      <c r="C5" s="52"/>
      <c r="D5" s="52">
        <f>B5/(B5+B6+B7)</f>
        <v>0.36363636363636365</v>
      </c>
      <c r="E5" s="52">
        <v>0.9</v>
      </c>
      <c r="F5" s="53">
        <f>E5^(1-D5)</f>
        <v>0.93515068628810183</v>
      </c>
      <c r="G5" s="53">
        <v>0.5</v>
      </c>
      <c r="H5" s="53">
        <f>G5^(1-D5)</f>
        <v>0.64333244900471587</v>
      </c>
      <c r="I5" s="53">
        <v>0.57999999999999996</v>
      </c>
      <c r="J5" s="53">
        <f>I5^(1-D5)</f>
        <v>0.70705659542016797</v>
      </c>
      <c r="K5" s="53">
        <v>0.8</v>
      </c>
      <c r="L5" s="53">
        <f>K5^(1-D5)</f>
        <v>0.86762087321829429</v>
      </c>
      <c r="M5" s="53">
        <v>0.5</v>
      </c>
      <c r="N5" s="53">
        <f>M5^(1-F5)</f>
        <v>0.95604516917044713</v>
      </c>
      <c r="O5" s="53">
        <v>0.5</v>
      </c>
      <c r="P5" s="53">
        <f>O5^(1-D5)</f>
        <v>0.64333244900471587</v>
      </c>
      <c r="Q5" s="53">
        <v>0.5</v>
      </c>
      <c r="R5" s="52">
        <f>Q5^(1-D5)</f>
        <v>0.64333244900471587</v>
      </c>
      <c r="S5" s="52">
        <v>0.4</v>
      </c>
      <c r="T5" s="52">
        <f>S5^(1-F5)</f>
        <v>0.94231013792742857</v>
      </c>
      <c r="U5" s="52">
        <v>0.8</v>
      </c>
      <c r="V5" s="52">
        <f>U5^(1-H5)</f>
        <v>0.92349668960494224</v>
      </c>
      <c r="W5" s="52">
        <v>0.8</v>
      </c>
      <c r="X5" s="52">
        <f>W5^(1-J5)</f>
        <v>0.93672228167439309</v>
      </c>
      <c r="Y5" s="51"/>
    </row>
    <row r="6" spans="1:25" x14ac:dyDescent="0.25">
      <c r="A6" t="s">
        <v>13</v>
      </c>
      <c r="B6" s="51">
        <v>10</v>
      </c>
      <c r="C6" s="52"/>
      <c r="D6" s="52">
        <f>B6/(B5+B6+B7)</f>
        <v>0.45454545454545453</v>
      </c>
      <c r="E6" s="52">
        <v>1</v>
      </c>
      <c r="F6" s="53">
        <f t="shared" ref="F6:F14" si="0">E6^(1-D6)</f>
        <v>1</v>
      </c>
      <c r="G6" s="53">
        <v>1</v>
      </c>
      <c r="H6" s="53">
        <f t="shared" ref="H6:H13" si="1">G6^(1-D6)</f>
        <v>1</v>
      </c>
      <c r="I6" s="53">
        <v>1</v>
      </c>
      <c r="J6" s="53">
        <f t="shared" ref="J6:J14" si="2">I6^(1-D6)</f>
        <v>1</v>
      </c>
      <c r="K6" s="53">
        <v>1</v>
      </c>
      <c r="L6" s="53">
        <f t="shared" ref="L6:L14" si="3">K6^(1-D6)</f>
        <v>1</v>
      </c>
      <c r="M6" s="53">
        <v>0.2</v>
      </c>
      <c r="N6" s="53">
        <f t="shared" ref="N6:N14" si="4">M6^(1-F6)</f>
        <v>1</v>
      </c>
      <c r="O6" s="53">
        <v>0.2</v>
      </c>
      <c r="P6" s="53">
        <f t="shared" ref="P6:P14" si="5">O6^(1-D6)</f>
        <v>0.41566516902492334</v>
      </c>
      <c r="Q6" s="53">
        <v>0.2</v>
      </c>
      <c r="R6" s="52">
        <f t="shared" ref="R6:R14" si="6">Q6^(1-D6)</f>
        <v>0.41566516902492334</v>
      </c>
      <c r="S6" s="52">
        <v>0.4</v>
      </c>
      <c r="T6" s="52">
        <f t="shared" ref="T6:T14" si="7">S6^(1-F6)</f>
        <v>1</v>
      </c>
      <c r="U6" s="52">
        <v>1</v>
      </c>
      <c r="V6" s="52">
        <f t="shared" ref="V6:V14" si="8">U6^(1-H6)</f>
        <v>1</v>
      </c>
      <c r="W6" s="52">
        <v>0.1</v>
      </c>
      <c r="X6" s="52">
        <f t="shared" ref="X6:X14" si="9">W6^(1-J6)</f>
        <v>1</v>
      </c>
      <c r="Y6" s="51"/>
    </row>
    <row r="7" spans="1:25" x14ac:dyDescent="0.25">
      <c r="A7" t="s">
        <v>14</v>
      </c>
      <c r="B7" s="51">
        <v>4</v>
      </c>
      <c r="C7" s="52"/>
      <c r="D7" s="52">
        <f>B7/(B5+B6+B7)</f>
        <v>0.18181818181818182</v>
      </c>
      <c r="E7" s="52">
        <v>0</v>
      </c>
      <c r="F7" s="53">
        <f t="shared" si="0"/>
        <v>0</v>
      </c>
      <c r="G7" s="53">
        <v>0.54</v>
      </c>
      <c r="H7" s="53">
        <f t="shared" si="1"/>
        <v>0.60401738648392056</v>
      </c>
      <c r="I7" s="53">
        <v>0.57999999999999996</v>
      </c>
      <c r="J7" s="53">
        <f t="shared" si="2"/>
        <v>0.64038490405669102</v>
      </c>
      <c r="K7" s="53">
        <v>0.28999999999999998</v>
      </c>
      <c r="L7" s="53">
        <f t="shared" si="3"/>
        <v>0.36319830784822232</v>
      </c>
      <c r="M7" s="53">
        <v>0.08</v>
      </c>
      <c r="N7" s="53">
        <f t="shared" si="4"/>
        <v>0.08</v>
      </c>
      <c r="O7" s="53">
        <v>0</v>
      </c>
      <c r="P7" s="53">
        <f t="shared" si="5"/>
        <v>0</v>
      </c>
      <c r="Q7" s="53">
        <v>0</v>
      </c>
      <c r="R7" s="52">
        <f t="shared" si="6"/>
        <v>0</v>
      </c>
      <c r="S7" s="52">
        <v>0</v>
      </c>
      <c r="T7" s="52">
        <f t="shared" si="7"/>
        <v>0</v>
      </c>
      <c r="U7" s="52">
        <v>1</v>
      </c>
      <c r="V7" s="52">
        <f t="shared" si="8"/>
        <v>1</v>
      </c>
      <c r="W7" s="52">
        <v>0.54</v>
      </c>
      <c r="X7" s="52">
        <f t="shared" si="9"/>
        <v>0.80124393704385255</v>
      </c>
      <c r="Y7" s="51"/>
    </row>
    <row r="8" spans="1:25" x14ac:dyDescent="0.25">
      <c r="A8" t="s">
        <v>1</v>
      </c>
      <c r="B8" s="51">
        <v>4</v>
      </c>
      <c r="C8" s="52">
        <f>B8/(B4+B8+B12)</f>
        <v>0.19047619047619047</v>
      </c>
      <c r="D8" s="52"/>
      <c r="E8" s="52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2"/>
      <c r="S8" s="52"/>
      <c r="T8" s="52"/>
      <c r="U8" s="52"/>
      <c r="V8" s="52"/>
      <c r="W8" s="52"/>
      <c r="X8" s="52"/>
      <c r="Y8" s="51"/>
    </row>
    <row r="9" spans="1:25" x14ac:dyDescent="0.25">
      <c r="A9" t="s">
        <v>15</v>
      </c>
      <c r="B9" s="51">
        <v>6</v>
      </c>
      <c r="C9" s="52"/>
      <c r="D9" s="52">
        <f>B9/(B9+B10+B11)</f>
        <v>0.24</v>
      </c>
      <c r="E9" s="52">
        <v>0.2</v>
      </c>
      <c r="F9" s="53">
        <f t="shared" si="0"/>
        <v>0.2942949411126497</v>
      </c>
      <c r="G9" s="53">
        <v>0.5</v>
      </c>
      <c r="H9" s="53">
        <f t="shared" si="1"/>
        <v>0.59049633071476515</v>
      </c>
      <c r="I9" s="53">
        <v>0.5</v>
      </c>
      <c r="J9" s="53">
        <f t="shared" si="2"/>
        <v>0.59049633071476515</v>
      </c>
      <c r="K9" s="53">
        <v>0.8</v>
      </c>
      <c r="L9" s="53">
        <f t="shared" si="3"/>
        <v>0.84401155054598587</v>
      </c>
      <c r="M9" s="53">
        <v>0.5</v>
      </c>
      <c r="N9" s="53">
        <f t="shared" si="4"/>
        <v>0.61314276665046097</v>
      </c>
      <c r="O9" s="53">
        <v>0.5</v>
      </c>
      <c r="P9" s="53">
        <f t="shared" si="5"/>
        <v>0.59049633071476515</v>
      </c>
      <c r="Q9" s="53">
        <v>0.5</v>
      </c>
      <c r="R9" s="52">
        <f t="shared" si="6"/>
        <v>0.59049633071476515</v>
      </c>
      <c r="S9" s="52">
        <v>0.5</v>
      </c>
      <c r="T9" s="52">
        <f t="shared" si="7"/>
        <v>0.61314276665046097</v>
      </c>
      <c r="U9" s="52">
        <v>0.4</v>
      </c>
      <c r="V9" s="52">
        <f t="shared" si="8"/>
        <v>0.68713505681227793</v>
      </c>
      <c r="W9" s="52">
        <v>0.5</v>
      </c>
      <c r="X9" s="52">
        <f t="shared" si="9"/>
        <v>0.75288234344623728</v>
      </c>
      <c r="Y9" s="51"/>
    </row>
    <row r="10" spans="1:25" x14ac:dyDescent="0.25">
      <c r="A10" t="s">
        <v>31</v>
      </c>
      <c r="B10" s="51">
        <v>9</v>
      </c>
      <c r="C10" s="52"/>
      <c r="D10" s="52">
        <f>B10/(B9+B10+B11)</f>
        <v>0.36</v>
      </c>
      <c r="E10" s="52">
        <v>0.5</v>
      </c>
      <c r="F10" s="53">
        <f t="shared" si="0"/>
        <v>0.64171294878145213</v>
      </c>
      <c r="G10" s="53">
        <v>0.95</v>
      </c>
      <c r="H10" s="53">
        <f t="shared" si="1"/>
        <v>0.96770527270897566</v>
      </c>
      <c r="I10" s="53">
        <v>0.96</v>
      </c>
      <c r="J10" s="53">
        <f t="shared" si="2"/>
        <v>0.97421225660102051</v>
      </c>
      <c r="K10" s="53">
        <v>0.94</v>
      </c>
      <c r="L10" s="53">
        <f t="shared" si="3"/>
        <v>0.9611735834537336</v>
      </c>
      <c r="M10" s="53">
        <v>0.7</v>
      </c>
      <c r="N10" s="53">
        <f t="shared" si="4"/>
        <v>0.88003639544284029</v>
      </c>
      <c r="O10" s="53">
        <v>0.11</v>
      </c>
      <c r="P10" s="53">
        <f t="shared" si="5"/>
        <v>0.24349571249414764</v>
      </c>
      <c r="Q10" s="53">
        <v>0.16</v>
      </c>
      <c r="R10" s="52">
        <f t="shared" si="6"/>
        <v>0.30948299346038516</v>
      </c>
      <c r="S10" s="52">
        <v>0.85</v>
      </c>
      <c r="T10" s="52">
        <f t="shared" si="7"/>
        <v>0.94343441596825806</v>
      </c>
      <c r="U10" s="52">
        <v>0</v>
      </c>
      <c r="V10" s="52">
        <f t="shared" si="8"/>
        <v>0</v>
      </c>
      <c r="W10" s="52">
        <v>0.83</v>
      </c>
      <c r="X10" s="52">
        <f t="shared" si="9"/>
        <v>0.99520650628774121</v>
      </c>
      <c r="Y10" s="51"/>
    </row>
    <row r="11" spans="1:25" x14ac:dyDescent="0.25">
      <c r="A11" t="s">
        <v>17</v>
      </c>
      <c r="B11" s="51">
        <v>10</v>
      </c>
      <c r="C11" s="52"/>
      <c r="D11" s="52">
        <f>B11/(B9+B10+B11)</f>
        <v>0.4</v>
      </c>
      <c r="E11" s="52">
        <v>0.2</v>
      </c>
      <c r="F11" s="53">
        <f t="shared" si="0"/>
        <v>0.38073078774317576</v>
      </c>
      <c r="G11" s="53">
        <v>0.5</v>
      </c>
      <c r="H11" s="53">
        <f t="shared" si="1"/>
        <v>0.6597539553864471</v>
      </c>
      <c r="I11" s="53">
        <v>0.5</v>
      </c>
      <c r="J11" s="53">
        <f t="shared" si="2"/>
        <v>0.6597539553864471</v>
      </c>
      <c r="K11" s="53">
        <v>0.8</v>
      </c>
      <c r="L11" s="53">
        <f t="shared" si="3"/>
        <v>0.87468965915462249</v>
      </c>
      <c r="M11" s="53">
        <v>0.5</v>
      </c>
      <c r="N11" s="53">
        <f t="shared" si="4"/>
        <v>0.65100060431718232</v>
      </c>
      <c r="O11" s="53">
        <v>0.5</v>
      </c>
      <c r="P11" s="53">
        <f t="shared" si="5"/>
        <v>0.6597539553864471</v>
      </c>
      <c r="Q11" s="53">
        <v>0.5</v>
      </c>
      <c r="R11" s="52">
        <f t="shared" si="6"/>
        <v>0.6597539553864471</v>
      </c>
      <c r="S11" s="52">
        <v>0.5</v>
      </c>
      <c r="T11" s="52">
        <f t="shared" si="7"/>
        <v>0.65100060431718232</v>
      </c>
      <c r="U11" s="52">
        <v>0.6</v>
      </c>
      <c r="V11" s="52">
        <f t="shared" si="8"/>
        <v>0.84045959658948433</v>
      </c>
      <c r="W11" s="52">
        <v>0.6</v>
      </c>
      <c r="X11" s="52">
        <f t="shared" si="9"/>
        <v>0.84045959658948433</v>
      </c>
      <c r="Y11" s="51"/>
    </row>
    <row r="12" spans="1:25" x14ac:dyDescent="0.25">
      <c r="A12" t="s">
        <v>18</v>
      </c>
      <c r="B12" s="51">
        <v>9</v>
      </c>
      <c r="C12" s="52">
        <f>B12/(B4+B8+B12)</f>
        <v>0.42857142857142855</v>
      </c>
      <c r="D12" s="52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2"/>
      <c r="S12" s="52"/>
      <c r="T12" s="52"/>
      <c r="U12" s="52"/>
      <c r="V12" s="52"/>
      <c r="W12" s="52"/>
      <c r="X12" s="52"/>
      <c r="Y12" s="51"/>
    </row>
    <row r="13" spans="1:25" x14ac:dyDescent="0.25">
      <c r="A13" t="s">
        <v>19</v>
      </c>
      <c r="B13" s="51">
        <v>10</v>
      </c>
      <c r="C13" s="52"/>
      <c r="D13" s="52">
        <f>B13/(B13+B14)</f>
        <v>0.625</v>
      </c>
      <c r="E13" s="52">
        <v>0.8</v>
      </c>
      <c r="F13" s="53">
        <f t="shared" si="0"/>
        <v>0.91972659565354054</v>
      </c>
      <c r="G13" s="53">
        <v>0.9</v>
      </c>
      <c r="H13" s="53">
        <f t="shared" si="1"/>
        <v>0.96126015545860788</v>
      </c>
      <c r="I13" s="53">
        <v>0.9</v>
      </c>
      <c r="J13" s="53">
        <f t="shared" si="2"/>
        <v>0.96126015545860788</v>
      </c>
      <c r="K13" s="53">
        <v>0.7</v>
      </c>
      <c r="L13" s="53">
        <f t="shared" si="3"/>
        <v>0.87480602407068808</v>
      </c>
      <c r="M13" s="53">
        <v>0.1</v>
      </c>
      <c r="N13" s="53">
        <f t="shared" si="4"/>
        <v>0.83124031000900589</v>
      </c>
      <c r="O13" s="53">
        <v>0.1</v>
      </c>
      <c r="P13" s="53">
        <f t="shared" si="5"/>
        <v>0.42169650342858228</v>
      </c>
      <c r="Q13" s="53">
        <v>0.9</v>
      </c>
      <c r="R13" s="52">
        <f t="shared" si="6"/>
        <v>0.96126015545860788</v>
      </c>
      <c r="S13" s="52">
        <v>0.1</v>
      </c>
      <c r="T13" s="52">
        <f t="shared" si="7"/>
        <v>0.83124031000900589</v>
      </c>
      <c r="U13" s="52">
        <v>0.5</v>
      </c>
      <c r="V13" s="52">
        <f t="shared" si="8"/>
        <v>0.97350490659905797</v>
      </c>
      <c r="W13" s="52">
        <v>0.3</v>
      </c>
      <c r="X13" s="52">
        <f t="shared" si="9"/>
        <v>0.95442928996115528</v>
      </c>
      <c r="Y13" s="51"/>
    </row>
    <row r="14" spans="1:25" x14ac:dyDescent="0.25">
      <c r="A14" t="s">
        <v>30</v>
      </c>
      <c r="B14" s="51">
        <v>6</v>
      </c>
      <c r="C14" s="52"/>
      <c r="D14" s="52">
        <f>B14/(B13+B14)</f>
        <v>0.375</v>
      </c>
      <c r="E14" s="52">
        <v>0.3</v>
      </c>
      <c r="F14" s="53">
        <f t="shared" si="0"/>
        <v>0.47119512025029031</v>
      </c>
      <c r="G14" s="53">
        <v>0.5</v>
      </c>
      <c r="H14" s="53">
        <f>G14^(1-D14)</f>
        <v>0.64841977732550482</v>
      </c>
      <c r="I14" s="53">
        <v>0.5</v>
      </c>
      <c r="J14" s="53">
        <f t="shared" si="2"/>
        <v>0.64841977732550482</v>
      </c>
      <c r="K14" s="53">
        <v>0.8</v>
      </c>
      <c r="L14" s="53">
        <f t="shared" si="3"/>
        <v>0.86982371041639273</v>
      </c>
      <c r="M14" s="53">
        <v>0.5</v>
      </c>
      <c r="N14" s="53">
        <f t="shared" si="4"/>
        <v>0.69312868009641493</v>
      </c>
      <c r="O14" s="53">
        <v>0.5</v>
      </c>
      <c r="P14" s="53">
        <f t="shared" si="5"/>
        <v>0.64841977732550482</v>
      </c>
      <c r="Q14" s="53">
        <v>0.5</v>
      </c>
      <c r="R14" s="52">
        <f t="shared" si="6"/>
        <v>0.64841977732550482</v>
      </c>
      <c r="S14" s="52">
        <v>0.5</v>
      </c>
      <c r="T14" s="52">
        <f t="shared" si="7"/>
        <v>0.69312868009641493</v>
      </c>
      <c r="U14" s="52">
        <v>0.1</v>
      </c>
      <c r="V14" s="52">
        <f t="shared" si="8"/>
        <v>0.44506124382086604</v>
      </c>
      <c r="W14" s="52">
        <v>0.9</v>
      </c>
      <c r="X14" s="52">
        <f t="shared" si="9"/>
        <v>0.96363501273888064</v>
      </c>
      <c r="Y14" s="51"/>
    </row>
    <row r="15" spans="1:25" x14ac:dyDescent="0.25">
      <c r="A15" t="s">
        <v>5</v>
      </c>
      <c r="B15" s="51"/>
      <c r="C15" s="52"/>
      <c r="D15" s="52"/>
      <c r="E15" s="52"/>
      <c r="F15" s="118">
        <f>(PRODUCT(F5:F7))^(1-$C4)*(PRODUCT(F9:F11))^(1-$C8)*(PRODUCT(F13:F14))^(1-$C12)</f>
        <v>0</v>
      </c>
      <c r="G15" s="118"/>
      <c r="H15" s="118">
        <f>(PRODUCT(H5:H7))^(1-$C4)*(PRODUCT(H9:H11))^(1-$C8)*(PRODUCT(H13:H14))^(1-$C12)</f>
        <v>0.19301663022368698</v>
      </c>
      <c r="I15" s="118"/>
      <c r="J15" s="118">
        <f>(PRODUCT(J5:J7))^(1-$C4)*(PRODUCT(J9:J11))^(1-$C8)*(PRODUCT(J13:J14))^(1-$C12)</f>
        <v>0.21333495108232023</v>
      </c>
      <c r="K15" s="118"/>
      <c r="L15" s="118">
        <f>(PRODUCT(L5:L7))^(1-$C4)*(PRODUCT(L9:L11))^(1-$C8)*(PRODUCT(L13:L14))^(1-$C12)</f>
        <v>0.31703832756448391</v>
      </c>
      <c r="M15" s="118"/>
      <c r="N15" s="118">
        <f>(PRODUCT(N5:N7))^(1-$C4)*(PRODUCT(N9:N11))^(1-$C8)*(PRODUCT(N13:N14))^(1-$C12)</f>
        <v>6.371319136479095E-2</v>
      </c>
      <c r="O15" s="118"/>
      <c r="P15" s="118">
        <f>(PRODUCT(P5:P7))^(1-$C4)*(PRODUCT(P9:P11))^(1-$C8)*(PRODUCT(P13:P14))^(1-$C12)</f>
        <v>0</v>
      </c>
      <c r="Q15" s="118"/>
      <c r="R15" s="119">
        <f>(PRODUCT(R5:R7))^(1-$C4)*(PRODUCT(R9:R11))^(1-$C8)*(PRODUCT(R13:R14))^(1-$C12)</f>
        <v>0</v>
      </c>
      <c r="S15" s="119"/>
      <c r="T15" s="119">
        <f>(PRODUCT(T5:T7))^(1-$C4)*(PRODUCT(T9:T11))^(1-$C8)*(PRODUCT(T13:T14))^(1-$C12)</f>
        <v>0</v>
      </c>
      <c r="U15" s="119"/>
      <c r="V15" s="119">
        <f>(PRODUCT(V5:V7))^(1-$C4)*(PRODUCT(V9:V11))^(1-$C8)*(PRODUCT(V13:V14))^(1-$C12)</f>
        <v>0</v>
      </c>
      <c r="W15" s="119"/>
      <c r="X15" s="119">
        <f>(PRODUCT(X5:X7))^(1-$C4)*(PRODUCT(X9:X11))^(1-$C8)*(PRODUCT(X13:X14))^(1-$C12)</f>
        <v>0.54890437627640587</v>
      </c>
      <c r="Y15" s="51"/>
    </row>
    <row r="16" spans="1:25" x14ac:dyDescent="0.25">
      <c r="A16" s="120" t="s">
        <v>8</v>
      </c>
      <c r="B16" s="10">
        <f>(1/$T$1)*(F15+H15+J15+L15+N15+P15+R15+T15+V15+X15)</f>
        <v>0.13360074765116878</v>
      </c>
      <c r="C16">
        <f>SUM(C4,C8,C12)</f>
        <v>1</v>
      </c>
      <c r="D16">
        <f>SUM(D5:D14)</f>
        <v>3</v>
      </c>
    </row>
    <row r="17" spans="1:25" x14ac:dyDescent="0.25">
      <c r="A17" s="121"/>
    </row>
    <row r="18" spans="1:25" x14ac:dyDescent="0.25">
      <c r="A18" t="s">
        <v>38</v>
      </c>
    </row>
    <row r="19" spans="1:25" ht="57.6" customHeight="1" x14ac:dyDescent="0.25">
      <c r="A19" s="55" t="s">
        <v>3</v>
      </c>
      <c r="B19" s="103"/>
      <c r="C19" s="55" t="s">
        <v>26</v>
      </c>
      <c r="D19" s="55" t="s">
        <v>27</v>
      </c>
      <c r="E19" s="134" t="s">
        <v>20</v>
      </c>
      <c r="F19" s="134"/>
      <c r="G19" s="134" t="s">
        <v>36</v>
      </c>
      <c r="H19" s="134"/>
      <c r="I19" s="134" t="s">
        <v>35</v>
      </c>
      <c r="J19" s="134"/>
      <c r="K19" s="134" t="s">
        <v>34</v>
      </c>
      <c r="L19" s="134"/>
      <c r="M19" s="134" t="s">
        <v>21</v>
      </c>
      <c r="N19" s="134"/>
      <c r="O19" s="134" t="s">
        <v>22</v>
      </c>
      <c r="P19" s="134"/>
      <c r="Q19" s="134" t="s">
        <v>23</v>
      </c>
      <c r="R19" s="134"/>
      <c r="S19" s="134" t="s">
        <v>24</v>
      </c>
      <c r="T19" s="134"/>
      <c r="U19" s="134" t="s">
        <v>25</v>
      </c>
      <c r="V19" s="134"/>
      <c r="W19" s="134" t="s">
        <v>32</v>
      </c>
      <c r="X19" s="134"/>
      <c r="Y19" s="18"/>
    </row>
    <row r="20" spans="1:25" x14ac:dyDescent="0.25">
      <c r="E20" t="s">
        <v>28</v>
      </c>
      <c r="G20" t="s">
        <v>28</v>
      </c>
      <c r="I20" t="s">
        <v>28</v>
      </c>
      <c r="K20" t="s">
        <v>28</v>
      </c>
      <c r="M20" t="s">
        <v>28</v>
      </c>
      <c r="O20" t="s">
        <v>28</v>
      </c>
      <c r="Q20" t="s">
        <v>28</v>
      </c>
      <c r="S20" t="s">
        <v>28</v>
      </c>
      <c r="U20" t="s">
        <v>28</v>
      </c>
      <c r="W20" t="s">
        <v>28</v>
      </c>
    </row>
    <row r="21" spans="1:25" ht="13.8" x14ac:dyDescent="0.25">
      <c r="A21" t="s">
        <v>0</v>
      </c>
      <c r="C21" s="63">
        <f>(1/$T$1)*C4*(SUM(F5:F7)+SUM(H5:H7)+SUM(J5:J7)+SUM(L5:L7)+SUM(N5:N7)+SUM(P5:P7)+SUM(R5:R7)+SUM(T5:T7)+SUM(V5:V7)+SUM(X5:X7))</f>
        <v>0.78165998681144599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5" x14ac:dyDescent="0.25">
      <c r="A22" t="s">
        <v>12</v>
      </c>
      <c r="C22" s="19"/>
      <c r="D22" s="19">
        <f>(1/$T$1)*C$4*(SUM(F5+H5+J5+L5+N5+P5+R5+T5+V5+X5))</f>
        <v>0.31231999163115898</v>
      </c>
      <c r="E22" s="19">
        <f>(1/$T$1)*$C$4*F5</f>
        <v>3.5624788049070551E-2</v>
      </c>
      <c r="F22" s="19"/>
      <c r="G22" s="19">
        <f>(1/$T$1)*$C$4*H5</f>
        <v>2.4507902819227274E-2</v>
      </c>
      <c r="H22" s="97"/>
      <c r="I22" s="19">
        <f>(1/$T$1)*$C$4*J5</f>
        <v>2.6935489349339734E-2</v>
      </c>
      <c r="J22" s="19"/>
      <c r="K22" s="19">
        <f>(1/$T$1)*$C$4*L5</f>
        <v>3.305222374164931E-2</v>
      </c>
      <c r="L22" s="19"/>
      <c r="M22" s="19">
        <f>(1/$T$1)*$C$4*N5</f>
        <v>3.6420768349350367E-2</v>
      </c>
      <c r="N22" s="19"/>
      <c r="O22" s="19">
        <f>(1/$T$1)*$C$4*P5</f>
        <v>2.4507902819227274E-2</v>
      </c>
      <c r="P22" s="19"/>
      <c r="Q22" s="19">
        <f>(1/$T$1)*$C$4*R5</f>
        <v>2.4507902819227274E-2</v>
      </c>
      <c r="R22" s="19"/>
      <c r="S22" s="19">
        <f>(1/$T$1)*$C$4*T5</f>
        <v>3.5897529063902041E-2</v>
      </c>
      <c r="T22" s="19"/>
      <c r="U22" s="19">
        <f>(1/$T$1)*$C$4*V5</f>
        <v>3.5180826270664468E-2</v>
      </c>
      <c r="V22" s="19"/>
      <c r="W22" s="19">
        <f>(1/$T$1)*$C$4*X5</f>
        <v>3.5684658349500693E-2</v>
      </c>
      <c r="X22" s="19"/>
    </row>
    <row r="23" spans="1:25" x14ac:dyDescent="0.25">
      <c r="A23" t="s">
        <v>13</v>
      </c>
      <c r="C23" s="19"/>
      <c r="D23" s="62">
        <f t="shared" ref="D23:D24" si="10">(1/$T$1)*C$4*(SUM(F6+H6+J6+L6+N6+P6+R6+T6+V6+X6))</f>
        <v>0.33643163192570852</v>
      </c>
      <c r="E23" s="44">
        <f>(1/$T$1)*$C$4*F6</f>
        <v>3.8095238095238099E-2</v>
      </c>
      <c r="F23" s="97"/>
      <c r="G23" s="44">
        <f>(1/$T$1)*$C$4*H6</f>
        <v>3.8095238095238099E-2</v>
      </c>
      <c r="H23" s="97"/>
      <c r="I23" s="44">
        <f>(1/$T$1)*$C$4*J6</f>
        <v>3.8095238095238099E-2</v>
      </c>
      <c r="J23" s="97"/>
      <c r="K23" s="44">
        <f t="shared" ref="K23:U24" si="11">(1/$T$1)*$C$4*L6</f>
        <v>3.8095238095238099E-2</v>
      </c>
      <c r="L23" s="97"/>
      <c r="M23" s="44">
        <f t="shared" si="11"/>
        <v>3.8095238095238099E-2</v>
      </c>
      <c r="N23" s="19"/>
      <c r="O23" s="19">
        <f t="shared" si="11"/>
        <v>1.5834863581901844E-2</v>
      </c>
      <c r="P23" s="19"/>
      <c r="Q23" s="19">
        <f t="shared" si="11"/>
        <v>1.5834863581901844E-2</v>
      </c>
      <c r="R23" s="19"/>
      <c r="S23" s="44">
        <f t="shared" si="11"/>
        <v>3.8095238095238099E-2</v>
      </c>
      <c r="T23" s="97"/>
      <c r="U23" s="44">
        <f t="shared" si="11"/>
        <v>3.8095238095238099E-2</v>
      </c>
      <c r="V23" s="97"/>
      <c r="W23" s="44">
        <f>(1/$T$1)*$C$4*X6</f>
        <v>3.8095238095238099E-2</v>
      </c>
      <c r="X23" s="19"/>
    </row>
    <row r="24" spans="1:25" x14ac:dyDescent="0.25">
      <c r="A24" t="s">
        <v>14</v>
      </c>
      <c r="C24" s="19"/>
      <c r="D24" s="19">
        <f t="shared" si="10"/>
        <v>0.13290836325457855</v>
      </c>
      <c r="E24" s="19">
        <f>(1/$T$1)*$C$4*F7</f>
        <v>0</v>
      </c>
      <c r="F24" s="19"/>
      <c r="G24" s="19">
        <f>(1/$T$1)*$C$4*H7</f>
        <v>2.3010186151768405E-2</v>
      </c>
      <c r="H24" s="19"/>
      <c r="I24" s="19">
        <f>(1/$T$1)*$C$4*J7</f>
        <v>2.439561539263585E-2</v>
      </c>
      <c r="J24" s="19"/>
      <c r="K24" s="19">
        <f t="shared" si="11"/>
        <v>1.3836126013265613E-2</v>
      </c>
      <c r="L24" s="19"/>
      <c r="M24" s="19">
        <f t="shared" si="11"/>
        <v>3.0476190476190481E-3</v>
      </c>
      <c r="N24" s="19"/>
      <c r="O24" s="19">
        <f t="shared" si="11"/>
        <v>0</v>
      </c>
      <c r="P24" s="19"/>
      <c r="Q24" s="19">
        <f t="shared" si="11"/>
        <v>0</v>
      </c>
      <c r="R24" s="19"/>
      <c r="S24" s="19">
        <f t="shared" si="11"/>
        <v>0</v>
      </c>
      <c r="T24" s="19"/>
      <c r="U24" s="44">
        <f t="shared" si="11"/>
        <v>3.8095238095238099E-2</v>
      </c>
      <c r="V24" s="19"/>
      <c r="W24" s="19">
        <f>(1/$T$1)*$C$4*X7</f>
        <v>3.0523578554051529E-2</v>
      </c>
      <c r="X24" s="19"/>
    </row>
    <row r="25" spans="1:25" x14ac:dyDescent="0.25">
      <c r="A25" t="s">
        <v>1</v>
      </c>
      <c r="C25" s="19">
        <f>(1/$T$1)*C8*(SUM(F9:F11)+SUM(H9:H11)+SUM(J9:J11)+SUM(L9:L11)+SUM(N9:N11)+SUM(P9:P11)+SUM(R9:R11)+SUM(T9:T11)+SUM(V9:V11)+SUM(X9:X11))</f>
        <v>0.38019831435300205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5" ht="13.8" x14ac:dyDescent="0.25">
      <c r="A26" t="s">
        <v>15</v>
      </c>
      <c r="C26" s="19"/>
      <c r="D26" s="95">
        <f>(1/$T$1)*C$8*(SUM(F9+H9+J9+L9+N9+P9+R9+T9+V9+X9))</f>
        <v>0.11745894758242161</v>
      </c>
      <c r="E26" s="19">
        <f>(1/$T$1)*$C$8*F9</f>
        <v>5.6056179259552329E-3</v>
      </c>
      <c r="F26" s="19"/>
      <c r="G26" s="19">
        <f t="shared" ref="G26:U28" si="12">(1/$T$1)*$C$8*H9</f>
        <v>1.1247549156471718E-2</v>
      </c>
      <c r="H26" s="19"/>
      <c r="I26" s="19">
        <f t="shared" si="12"/>
        <v>1.1247549156471718E-2</v>
      </c>
      <c r="J26" s="19"/>
      <c r="K26" s="19">
        <f t="shared" si="12"/>
        <v>1.6076410486590208E-2</v>
      </c>
      <c r="L26" s="19"/>
      <c r="M26" s="19">
        <f t="shared" si="12"/>
        <v>1.1678909840961163E-2</v>
      </c>
      <c r="N26" s="19"/>
      <c r="O26" s="19">
        <f t="shared" si="12"/>
        <v>1.1247549156471718E-2</v>
      </c>
      <c r="P26" s="19"/>
      <c r="Q26" s="19">
        <f t="shared" si="12"/>
        <v>1.1247549156471718E-2</v>
      </c>
      <c r="R26" s="19"/>
      <c r="S26" s="19">
        <f t="shared" si="12"/>
        <v>1.1678909840961163E-2</v>
      </c>
      <c r="T26" s="19"/>
      <c r="U26" s="19">
        <f t="shared" si="12"/>
        <v>1.3088286796424342E-2</v>
      </c>
      <c r="V26" s="19"/>
      <c r="W26" s="19">
        <f>(1/$T$1)*$C$8*X9</f>
        <v>1.4340616065642617E-2</v>
      </c>
      <c r="X26" s="19"/>
    </row>
    <row r="27" spans="1:25" ht="13.8" x14ac:dyDescent="0.25">
      <c r="A27" t="s">
        <v>16</v>
      </c>
      <c r="C27" s="19"/>
      <c r="D27" s="95">
        <f t="shared" ref="D27:D28" si="13">(1/$T$1)*C$8*(SUM(F10+H10+J10+L10+N10+P10+R10+T10+V10+X10))</f>
        <v>0.13174209686092483</v>
      </c>
      <c r="E27" s="19">
        <f>(1/$T$1)*$C$8*F10</f>
        <v>1.2223103786313375E-2</v>
      </c>
      <c r="F27" s="19"/>
      <c r="G27" s="19">
        <f t="shared" si="12"/>
        <v>1.8432481384932871E-2</v>
      </c>
      <c r="H27" s="19"/>
      <c r="I27" s="19">
        <f t="shared" si="12"/>
        <v>1.8556423935257534E-2</v>
      </c>
      <c r="J27" s="19"/>
      <c r="K27" s="19">
        <f t="shared" si="12"/>
        <v>1.8308068256261596E-2</v>
      </c>
      <c r="L27" s="19"/>
      <c r="M27" s="19">
        <f t="shared" si="12"/>
        <v>1.6762598008435055E-2</v>
      </c>
      <c r="N27" s="19"/>
      <c r="O27" s="19">
        <f t="shared" si="12"/>
        <v>4.6380135713170985E-3</v>
      </c>
      <c r="P27" s="19"/>
      <c r="Q27" s="19">
        <f t="shared" si="12"/>
        <v>5.8949141611501941E-3</v>
      </c>
      <c r="R27" s="19"/>
      <c r="S27" s="19">
        <f t="shared" si="12"/>
        <v>1.7970179351776347E-2</v>
      </c>
      <c r="T27" s="19"/>
      <c r="U27" s="19">
        <f t="shared" si="12"/>
        <v>0</v>
      </c>
      <c r="V27" s="19"/>
      <c r="W27" s="19">
        <f>(1/$T$1)*$C$8*X10</f>
        <v>1.8956314405480786E-2</v>
      </c>
      <c r="X27" s="19"/>
    </row>
    <row r="28" spans="1:25" ht="13.8" x14ac:dyDescent="0.25">
      <c r="A28" t="s">
        <v>17</v>
      </c>
      <c r="C28" s="19"/>
      <c r="D28" s="95">
        <f t="shared" si="13"/>
        <v>0.13099726990965566</v>
      </c>
      <c r="E28" s="19">
        <f>(1/$T$1)*$C$8*F11</f>
        <v>7.2520150046319195E-3</v>
      </c>
      <c r="F28" s="19"/>
      <c r="G28" s="19">
        <f t="shared" si="12"/>
        <v>1.2566742007360899E-2</v>
      </c>
      <c r="H28" s="19"/>
      <c r="I28" s="19">
        <f t="shared" si="12"/>
        <v>1.2566742007360899E-2</v>
      </c>
      <c r="J28" s="19"/>
      <c r="K28" s="19">
        <f t="shared" si="12"/>
        <v>1.6660755412469003E-2</v>
      </c>
      <c r="L28" s="19"/>
      <c r="M28" s="19">
        <f t="shared" si="12"/>
        <v>1.2400011510803473E-2</v>
      </c>
      <c r="N28" s="19"/>
      <c r="O28" s="19">
        <f t="shared" si="12"/>
        <v>1.2566742007360899E-2</v>
      </c>
      <c r="P28" s="19"/>
      <c r="Q28" s="19">
        <f t="shared" si="12"/>
        <v>1.2566742007360899E-2</v>
      </c>
      <c r="R28" s="19"/>
      <c r="S28" s="19">
        <f t="shared" si="12"/>
        <v>1.2400011510803473E-2</v>
      </c>
      <c r="T28" s="19"/>
      <c r="U28" s="19">
        <f t="shared" si="12"/>
        <v>1.6008754220752083E-2</v>
      </c>
      <c r="V28" s="19"/>
      <c r="W28" s="19">
        <f>(1/$T$1)*$C$8*X11</f>
        <v>1.6008754220752083E-2</v>
      </c>
      <c r="X28" s="19"/>
    </row>
    <row r="29" spans="1:25" ht="13.8" x14ac:dyDescent="0.25">
      <c r="A29" t="s">
        <v>18</v>
      </c>
      <c r="C29" s="19">
        <f>(1/$T$1)*C12*(SUM(F13:F14)+SUM(H13:H14)+SUM(J13:J14)+SUM(L13:L14)+SUM(N13:N14)+SUM(P13:P14)+SUM(R13:R14)+SUM(T13:T14)+SUM(V13:V14)+SUM(X13:X14))</f>
        <v>0.66086039840692024</v>
      </c>
      <c r="D29" s="95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5" ht="15.6" x14ac:dyDescent="0.25">
      <c r="A30" t="s">
        <v>19</v>
      </c>
      <c r="C30" s="19"/>
      <c r="D30" s="125">
        <f>(1/$T$1)*C$12*(SUM(F13+H13+J13+L13+N13+P13+R13+T13+V13+X13))</f>
        <v>0.37244676026172258</v>
      </c>
      <c r="E30" s="44">
        <f>(1/$T$1)*$C$12*F13</f>
        <v>3.9416854099437452E-2</v>
      </c>
      <c r="F30" s="19"/>
      <c r="G30" s="44">
        <f t="shared" ref="G30:U31" si="14">(1/$T$1)*$C$12*H13</f>
        <v>4.1196863805368911E-2</v>
      </c>
      <c r="H30" s="97"/>
      <c r="I30" s="44">
        <f t="shared" si="14"/>
        <v>4.1196863805368911E-2</v>
      </c>
      <c r="J30" s="97"/>
      <c r="K30" s="44">
        <f t="shared" si="14"/>
        <v>3.7491686745886633E-2</v>
      </c>
      <c r="L30" s="97"/>
      <c r="M30" s="44">
        <f t="shared" si="14"/>
        <v>3.5624584714671684E-2</v>
      </c>
      <c r="N30" s="19"/>
      <c r="O30" s="19">
        <f t="shared" si="14"/>
        <v>1.8072707289796385E-2</v>
      </c>
      <c r="P30" s="19"/>
      <c r="Q30" s="44">
        <f t="shared" si="14"/>
        <v>4.1196863805368911E-2</v>
      </c>
      <c r="R30" s="97"/>
      <c r="S30" s="44">
        <f t="shared" si="14"/>
        <v>3.5624584714671684E-2</v>
      </c>
      <c r="T30" s="97"/>
      <c r="U30" s="62">
        <f t="shared" si="14"/>
        <v>4.172163885424534E-2</v>
      </c>
      <c r="V30" s="19"/>
      <c r="W30" s="44">
        <f>(1/$T$1)*$C$12*X13</f>
        <v>4.0904112426906655E-2</v>
      </c>
      <c r="X30" s="19"/>
    </row>
    <row r="31" spans="1:25" ht="15.6" x14ac:dyDescent="0.25">
      <c r="A31" t="s">
        <v>30</v>
      </c>
      <c r="C31" s="19"/>
      <c r="D31" s="125">
        <f>(1/$T$1)*C$12*(SUM(F14+H14+J14+L14+N14+P14+R14+T14+V14+X14))</f>
        <v>0.28841363814519771</v>
      </c>
      <c r="E31" s="19">
        <f>(1/$T$1)*$C$12*F14</f>
        <v>2.0194076582155298E-2</v>
      </c>
      <c r="F31" s="19"/>
      <c r="G31" s="19">
        <f t="shared" si="14"/>
        <v>2.778941902823592E-2</v>
      </c>
      <c r="H31" s="19"/>
      <c r="I31" s="19">
        <f t="shared" si="14"/>
        <v>2.778941902823592E-2</v>
      </c>
      <c r="J31" s="19"/>
      <c r="K31" s="19">
        <f t="shared" si="14"/>
        <v>3.7278159017845404E-2</v>
      </c>
      <c r="L31" s="19"/>
      <c r="M31" s="19">
        <f t="shared" si="14"/>
        <v>2.9705514861274925E-2</v>
      </c>
      <c r="N31" s="19"/>
      <c r="O31" s="19">
        <f t="shared" si="14"/>
        <v>2.778941902823592E-2</v>
      </c>
      <c r="P31" s="19"/>
      <c r="Q31" s="19">
        <f t="shared" si="14"/>
        <v>2.778941902823592E-2</v>
      </c>
      <c r="R31" s="19"/>
      <c r="S31" s="19">
        <f t="shared" si="14"/>
        <v>2.9705514861274925E-2</v>
      </c>
      <c r="T31" s="19"/>
      <c r="U31" s="19">
        <f t="shared" si="14"/>
        <v>1.9074053306608545E-2</v>
      </c>
      <c r="V31" s="19"/>
      <c r="W31" s="44">
        <f>(1/$T$1)*$C$12*X14</f>
        <v>4.1298643403094887E-2</v>
      </c>
      <c r="X31" s="19"/>
    </row>
    <row r="33" spans="4:5" x14ac:dyDescent="0.25">
      <c r="D33" s="43"/>
      <c r="E33" s="43"/>
    </row>
    <row r="34" spans="4:5" x14ac:dyDescent="0.25">
      <c r="D34" s="43"/>
      <c r="E34" s="43"/>
    </row>
    <row r="35" spans="4:5" x14ac:dyDescent="0.25">
      <c r="D35" s="43"/>
      <c r="E35" s="43"/>
    </row>
    <row r="36" spans="4:5" x14ac:dyDescent="0.25">
      <c r="D36" s="43"/>
      <c r="E36" s="43"/>
    </row>
    <row r="37" spans="4:5" x14ac:dyDescent="0.25">
      <c r="D37" s="43"/>
      <c r="E37" s="43"/>
    </row>
    <row r="38" spans="4:5" x14ac:dyDescent="0.25">
      <c r="D38" s="43"/>
      <c r="E38" s="43"/>
    </row>
    <row r="39" spans="4:5" x14ac:dyDescent="0.25">
      <c r="D39" s="43"/>
      <c r="E39" s="43"/>
    </row>
    <row r="40" spans="4:5" x14ac:dyDescent="0.25">
      <c r="D40" s="43"/>
      <c r="E40" s="43"/>
    </row>
    <row r="41" spans="4:5" x14ac:dyDescent="0.25">
      <c r="D41" s="43"/>
      <c r="E41" s="43"/>
    </row>
    <row r="42" spans="4:5" x14ac:dyDescent="0.25">
      <c r="D42" s="43"/>
      <c r="E42" s="43"/>
    </row>
    <row r="43" spans="4:5" x14ac:dyDescent="0.25">
      <c r="D43" s="43"/>
      <c r="E43" s="43"/>
    </row>
    <row r="44" spans="4:5" x14ac:dyDescent="0.25">
      <c r="D44" s="43"/>
      <c r="E44" s="43"/>
    </row>
    <row r="45" spans="4:5" x14ac:dyDescent="0.25">
      <c r="D45" s="10"/>
      <c r="E45" s="10"/>
    </row>
    <row r="46" spans="4:5" x14ac:dyDescent="0.25">
      <c r="D46" s="10"/>
      <c r="E46" s="10"/>
    </row>
    <row r="47" spans="4:5" x14ac:dyDescent="0.25">
      <c r="D47" s="10"/>
      <c r="E47" s="10"/>
    </row>
    <row r="48" spans="4:5" x14ac:dyDescent="0.25">
      <c r="D48" s="10"/>
      <c r="E48" s="10"/>
    </row>
    <row r="49" spans="4:5" x14ac:dyDescent="0.25">
      <c r="D49" s="10"/>
      <c r="E49" s="10"/>
    </row>
    <row r="50" spans="4:5" x14ac:dyDescent="0.25">
      <c r="D50" s="10"/>
      <c r="E50" s="10"/>
    </row>
    <row r="51" spans="4:5" x14ac:dyDescent="0.25">
      <c r="D51" s="10"/>
      <c r="E51" s="10"/>
    </row>
  </sheetData>
  <mergeCells count="20">
    <mergeCell ref="Q19:R19"/>
    <mergeCell ref="S19:T19"/>
    <mergeCell ref="U19:V19"/>
    <mergeCell ref="W19:X19"/>
    <mergeCell ref="Q2:R2"/>
    <mergeCell ref="S2:T2"/>
    <mergeCell ref="U2:V2"/>
    <mergeCell ref="W2:X2"/>
    <mergeCell ref="O19:P19"/>
    <mergeCell ref="E2:F2"/>
    <mergeCell ref="G2:H2"/>
    <mergeCell ref="I2:J2"/>
    <mergeCell ref="K2:L2"/>
    <mergeCell ref="M2:N2"/>
    <mergeCell ref="O2:P2"/>
    <mergeCell ref="E19:F19"/>
    <mergeCell ref="G19:H19"/>
    <mergeCell ref="I19:J19"/>
    <mergeCell ref="K19:L19"/>
    <mergeCell ref="M19:N19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D26" sqref="D26:D31"/>
    </sheetView>
  </sheetViews>
  <sheetFormatPr defaultRowHeight="13.2" x14ac:dyDescent="0.25"/>
  <cols>
    <col min="1" max="1" width="26.21875" customWidth="1"/>
    <col min="2" max="2" width="7.33203125" customWidth="1"/>
    <col min="5" max="5" width="5.6640625" customWidth="1"/>
    <col min="6" max="6" width="8.109375" customWidth="1"/>
    <col min="7" max="7" width="6.44140625" customWidth="1"/>
    <col min="8" max="8" width="7.5546875" customWidth="1"/>
    <col min="9" max="9" width="5.33203125" customWidth="1"/>
    <col min="10" max="10" width="7.21875" customWidth="1"/>
    <col min="11" max="11" width="6.6640625" customWidth="1"/>
    <col min="12" max="12" width="6.44140625" customWidth="1"/>
    <col min="13" max="13" width="5.5546875" customWidth="1"/>
    <col min="14" max="14" width="7.88671875" customWidth="1"/>
    <col min="15" max="15" width="5.5546875" customWidth="1"/>
    <col min="16" max="16" width="7.21875" customWidth="1"/>
    <col min="17" max="17" width="5.6640625" customWidth="1"/>
    <col min="18" max="18" width="8.109375" customWidth="1"/>
    <col min="19" max="19" width="5.44140625" customWidth="1"/>
    <col min="21" max="21" width="6.21875" customWidth="1"/>
    <col min="23" max="23" width="6.21875" customWidth="1"/>
    <col min="24" max="24" width="6.77734375" customWidth="1"/>
  </cols>
  <sheetData>
    <row r="1" spans="1:25" x14ac:dyDescent="0.25">
      <c r="A1" s="25" t="s">
        <v>39</v>
      </c>
      <c r="S1" t="s">
        <v>4</v>
      </c>
      <c r="T1">
        <v>10</v>
      </c>
    </row>
    <row r="2" spans="1:25" ht="41.4" customHeight="1" x14ac:dyDescent="0.25">
      <c r="A2" s="121" t="s">
        <v>89</v>
      </c>
      <c r="B2" s="56" t="s">
        <v>76</v>
      </c>
      <c r="C2" s="55" t="s">
        <v>7</v>
      </c>
      <c r="D2" s="55" t="s">
        <v>6</v>
      </c>
      <c r="E2" s="134" t="s">
        <v>20</v>
      </c>
      <c r="F2" s="134"/>
      <c r="G2" s="134" t="s">
        <v>36</v>
      </c>
      <c r="H2" s="134"/>
      <c r="I2" s="134" t="s">
        <v>35</v>
      </c>
      <c r="J2" s="134"/>
      <c r="K2" s="134" t="s">
        <v>34</v>
      </c>
      <c r="L2" s="134"/>
      <c r="M2" s="134" t="s">
        <v>21</v>
      </c>
      <c r="N2" s="134"/>
      <c r="O2" s="134" t="s">
        <v>22</v>
      </c>
      <c r="P2" s="134"/>
      <c r="Q2" s="134" t="s">
        <v>23</v>
      </c>
      <c r="R2" s="134"/>
      <c r="S2" s="134" t="s">
        <v>24</v>
      </c>
      <c r="T2" s="134"/>
      <c r="U2" s="134" t="s">
        <v>25</v>
      </c>
      <c r="V2" s="134"/>
      <c r="W2" s="134" t="s">
        <v>32</v>
      </c>
      <c r="X2" s="134"/>
    </row>
    <row r="3" spans="1:25" x14ac:dyDescent="0.25">
      <c r="D3" s="51"/>
      <c r="E3" s="51" t="s">
        <v>64</v>
      </c>
      <c r="F3" s="56" t="s">
        <v>65</v>
      </c>
      <c r="G3" s="51" t="s">
        <v>64</v>
      </c>
      <c r="H3" s="56" t="s">
        <v>65</v>
      </c>
      <c r="I3" s="51" t="s">
        <v>64</v>
      </c>
      <c r="J3" s="56" t="s">
        <v>65</v>
      </c>
      <c r="K3" s="51" t="s">
        <v>64</v>
      </c>
      <c r="L3" s="56" t="s">
        <v>65</v>
      </c>
      <c r="M3" s="51" t="s">
        <v>64</v>
      </c>
      <c r="N3" s="56" t="s">
        <v>65</v>
      </c>
      <c r="O3" s="51" t="s">
        <v>64</v>
      </c>
      <c r="P3" s="56" t="s">
        <v>65</v>
      </c>
      <c r="Q3" s="51" t="s">
        <v>64</v>
      </c>
      <c r="R3" s="56" t="s">
        <v>65</v>
      </c>
      <c r="S3" s="51" t="s">
        <v>64</v>
      </c>
      <c r="T3" s="56" t="s">
        <v>65</v>
      </c>
      <c r="U3" s="51" t="s">
        <v>64</v>
      </c>
      <c r="V3" s="56" t="s">
        <v>65</v>
      </c>
      <c r="W3" s="51" t="s">
        <v>64</v>
      </c>
      <c r="X3" s="56" t="s">
        <v>65</v>
      </c>
    </row>
    <row r="4" spans="1:25" x14ac:dyDescent="0.25">
      <c r="A4" t="s">
        <v>0</v>
      </c>
      <c r="B4" s="51">
        <v>8</v>
      </c>
      <c r="C4" s="52">
        <f>B4/(B4+B8+B12)</f>
        <v>0.38095238095238093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1"/>
    </row>
    <row r="5" spans="1:25" x14ac:dyDescent="0.25">
      <c r="A5" t="s">
        <v>12</v>
      </c>
      <c r="B5" s="51">
        <v>8</v>
      </c>
      <c r="C5" s="52"/>
      <c r="D5" s="52">
        <f>B5/(B5+B6+B7)</f>
        <v>0.36363636363636365</v>
      </c>
      <c r="E5" s="52">
        <v>0.9</v>
      </c>
      <c r="F5" s="53">
        <f>E5^(1-D5)</f>
        <v>0.93515068628810183</v>
      </c>
      <c r="G5" s="53">
        <v>0.5</v>
      </c>
      <c r="H5" s="53">
        <f>G5^(1-D5)</f>
        <v>0.64333244900471587</v>
      </c>
      <c r="I5" s="53">
        <v>0.57999999999999996</v>
      </c>
      <c r="J5" s="53">
        <f>I5^(1-D5)</f>
        <v>0.70705659542016797</v>
      </c>
      <c r="K5" s="53">
        <v>0.8</v>
      </c>
      <c r="L5" s="53">
        <f>K5^(1-D5)</f>
        <v>0.86762087321829429</v>
      </c>
      <c r="M5" s="53">
        <v>0.5</v>
      </c>
      <c r="N5" s="53">
        <f>M5^(1-F5)</f>
        <v>0.95604516917044713</v>
      </c>
      <c r="O5" s="53">
        <v>0.5</v>
      </c>
      <c r="P5" s="53">
        <f>O5^(1-D5)</f>
        <v>0.64333244900471587</v>
      </c>
      <c r="Q5" s="53">
        <v>0.5</v>
      </c>
      <c r="R5" s="52">
        <f>Q5^(1-D5)</f>
        <v>0.64333244900471587</v>
      </c>
      <c r="S5" s="52">
        <v>0.4</v>
      </c>
      <c r="T5" s="52">
        <f>S5^(1-F5)</f>
        <v>0.94231013792742857</v>
      </c>
      <c r="U5" s="52">
        <v>0.8</v>
      </c>
      <c r="V5" s="52">
        <f>U5^(1-H5)</f>
        <v>0.92349668960494224</v>
      </c>
      <c r="W5" s="52">
        <v>0.8</v>
      </c>
      <c r="X5" s="52">
        <f>W5^(1-J5)</f>
        <v>0.93672228167439309</v>
      </c>
      <c r="Y5" s="51"/>
    </row>
    <row r="6" spans="1:25" x14ac:dyDescent="0.25">
      <c r="A6" t="s">
        <v>13</v>
      </c>
      <c r="B6" s="51">
        <v>10</v>
      </c>
      <c r="C6" s="52"/>
      <c r="D6" s="52">
        <f>B6/(B5+B6+B7)</f>
        <v>0.45454545454545453</v>
      </c>
      <c r="E6" s="52">
        <v>1</v>
      </c>
      <c r="F6" s="53">
        <f t="shared" ref="F6:F14" si="0">E6^(1-D6)</f>
        <v>1</v>
      </c>
      <c r="G6" s="53">
        <v>1</v>
      </c>
      <c r="H6" s="53">
        <f t="shared" ref="H6:H13" si="1">G6^(1-D6)</f>
        <v>1</v>
      </c>
      <c r="I6" s="53">
        <v>1</v>
      </c>
      <c r="J6" s="53">
        <f t="shared" ref="J6:J14" si="2">I6^(1-D6)</f>
        <v>1</v>
      </c>
      <c r="K6" s="53">
        <v>1</v>
      </c>
      <c r="L6" s="53">
        <f t="shared" ref="L6:L14" si="3">K6^(1-D6)</f>
        <v>1</v>
      </c>
      <c r="M6" s="53">
        <v>0.2</v>
      </c>
      <c r="N6" s="53">
        <f t="shared" ref="N6:N14" si="4">M6^(1-F6)</f>
        <v>1</v>
      </c>
      <c r="O6" s="53">
        <v>0.2</v>
      </c>
      <c r="P6" s="53">
        <f t="shared" ref="P6:P14" si="5">O6^(1-D6)</f>
        <v>0.41566516902492334</v>
      </c>
      <c r="Q6" s="53">
        <v>0.2</v>
      </c>
      <c r="R6" s="52">
        <f t="shared" ref="R6:R14" si="6">Q6^(1-D6)</f>
        <v>0.41566516902492334</v>
      </c>
      <c r="S6" s="52">
        <v>0.4</v>
      </c>
      <c r="T6" s="52">
        <f t="shared" ref="T6:T14" si="7">S6^(1-F6)</f>
        <v>1</v>
      </c>
      <c r="U6" s="52">
        <v>1</v>
      </c>
      <c r="V6" s="52">
        <f t="shared" ref="V6:V14" si="8">U6^(1-H6)</f>
        <v>1</v>
      </c>
      <c r="W6" s="52">
        <v>0.1</v>
      </c>
      <c r="X6" s="52">
        <f t="shared" ref="X6:X14" si="9">W6^(1-J6)</f>
        <v>1</v>
      </c>
      <c r="Y6" s="51"/>
    </row>
    <row r="7" spans="1:25" x14ac:dyDescent="0.25">
      <c r="A7" t="s">
        <v>14</v>
      </c>
      <c r="B7" s="51">
        <v>4</v>
      </c>
      <c r="C7" s="52"/>
      <c r="D7" s="52">
        <f>B7/(B5+B6+B7)</f>
        <v>0.18181818181818182</v>
      </c>
      <c r="E7" s="52">
        <v>0</v>
      </c>
      <c r="F7" s="53">
        <f t="shared" si="0"/>
        <v>0</v>
      </c>
      <c r="G7" s="53">
        <v>0.54</v>
      </c>
      <c r="H7" s="53">
        <f t="shared" si="1"/>
        <v>0.60401738648392056</v>
      </c>
      <c r="I7" s="53">
        <v>0.57999999999999996</v>
      </c>
      <c r="J7" s="53">
        <f t="shared" si="2"/>
        <v>0.64038490405669102</v>
      </c>
      <c r="K7" s="53">
        <v>0.28999999999999998</v>
      </c>
      <c r="L7" s="53">
        <f t="shared" si="3"/>
        <v>0.36319830784822232</v>
      </c>
      <c r="M7" s="53">
        <v>0.08</v>
      </c>
      <c r="N7" s="53">
        <f t="shared" si="4"/>
        <v>0.08</v>
      </c>
      <c r="O7" s="53">
        <v>0</v>
      </c>
      <c r="P7" s="53">
        <f t="shared" si="5"/>
        <v>0</v>
      </c>
      <c r="Q7" s="53">
        <v>0</v>
      </c>
      <c r="R7" s="52">
        <f t="shared" si="6"/>
        <v>0</v>
      </c>
      <c r="S7" s="52">
        <v>0</v>
      </c>
      <c r="T7" s="52">
        <f t="shared" si="7"/>
        <v>0</v>
      </c>
      <c r="U7" s="52">
        <v>1</v>
      </c>
      <c r="V7" s="52">
        <f t="shared" si="8"/>
        <v>1</v>
      </c>
      <c r="W7" s="52">
        <v>0.54</v>
      </c>
      <c r="X7" s="52">
        <f t="shared" si="9"/>
        <v>0.80124393704385255</v>
      </c>
      <c r="Y7" s="51"/>
    </row>
    <row r="8" spans="1:25" x14ac:dyDescent="0.25">
      <c r="A8" t="s">
        <v>1</v>
      </c>
      <c r="B8" s="51">
        <v>4</v>
      </c>
      <c r="C8" s="52">
        <f>B8/(B4+B8+B12)</f>
        <v>0.19047619047619047</v>
      </c>
      <c r="D8" s="52"/>
      <c r="E8" s="52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2"/>
      <c r="S8" s="52"/>
      <c r="T8" s="52"/>
      <c r="U8" s="52"/>
      <c r="V8" s="52"/>
      <c r="W8" s="52"/>
      <c r="X8" s="52"/>
      <c r="Y8" s="51"/>
    </row>
    <row r="9" spans="1:25" x14ac:dyDescent="0.25">
      <c r="A9" t="s">
        <v>15</v>
      </c>
      <c r="B9" s="51">
        <v>6</v>
      </c>
      <c r="C9" s="52"/>
      <c r="D9" s="52">
        <f>B9/(B9+B10+B11)</f>
        <v>0.24</v>
      </c>
      <c r="E9" s="52">
        <v>0.2</v>
      </c>
      <c r="F9" s="53">
        <f t="shared" si="0"/>
        <v>0.2942949411126497</v>
      </c>
      <c r="G9" s="53">
        <v>0.5</v>
      </c>
      <c r="H9" s="53">
        <f t="shared" si="1"/>
        <v>0.59049633071476515</v>
      </c>
      <c r="I9" s="53">
        <v>0.5</v>
      </c>
      <c r="J9" s="53">
        <f t="shared" si="2"/>
        <v>0.59049633071476515</v>
      </c>
      <c r="K9" s="53">
        <v>0.8</v>
      </c>
      <c r="L9" s="53">
        <f t="shared" si="3"/>
        <v>0.84401155054598587</v>
      </c>
      <c r="M9" s="53">
        <v>0.5</v>
      </c>
      <c r="N9" s="53">
        <f t="shared" si="4"/>
        <v>0.61314276665046097</v>
      </c>
      <c r="O9" s="53">
        <v>0.5</v>
      </c>
      <c r="P9" s="53">
        <f t="shared" si="5"/>
        <v>0.59049633071476515</v>
      </c>
      <c r="Q9" s="53">
        <v>0.5</v>
      </c>
      <c r="R9" s="52">
        <f t="shared" si="6"/>
        <v>0.59049633071476515</v>
      </c>
      <c r="S9" s="52">
        <v>0.5</v>
      </c>
      <c r="T9" s="52">
        <f t="shared" si="7"/>
        <v>0.61314276665046097</v>
      </c>
      <c r="U9" s="52">
        <v>0.4</v>
      </c>
      <c r="V9" s="52">
        <f t="shared" si="8"/>
        <v>0.68713505681227793</v>
      </c>
      <c r="W9" s="52">
        <v>0.5</v>
      </c>
      <c r="X9" s="52">
        <f t="shared" si="9"/>
        <v>0.75288234344623728</v>
      </c>
      <c r="Y9" s="51"/>
    </row>
    <row r="10" spans="1:25" x14ac:dyDescent="0.25">
      <c r="A10" t="s">
        <v>31</v>
      </c>
      <c r="B10" s="51">
        <v>9</v>
      </c>
      <c r="C10" s="52"/>
      <c r="D10" s="52">
        <f>B10/(B9+B10+B11)</f>
        <v>0.36</v>
      </c>
      <c r="E10" s="52">
        <v>0.5</v>
      </c>
      <c r="F10" s="53">
        <f t="shared" si="0"/>
        <v>0.64171294878145213</v>
      </c>
      <c r="G10" s="53">
        <v>0.99</v>
      </c>
      <c r="H10" s="53">
        <f t="shared" si="1"/>
        <v>0.99358842746579268</v>
      </c>
      <c r="I10" s="53">
        <v>0.99</v>
      </c>
      <c r="J10" s="53">
        <f t="shared" si="2"/>
        <v>0.99358842746579268</v>
      </c>
      <c r="K10" s="53">
        <v>0.8</v>
      </c>
      <c r="L10" s="53">
        <f t="shared" si="3"/>
        <v>0.86691714421490762</v>
      </c>
      <c r="M10" s="53">
        <v>0.45</v>
      </c>
      <c r="N10" s="53">
        <f t="shared" si="4"/>
        <v>0.75119127353674553</v>
      </c>
      <c r="O10" s="53">
        <v>0</v>
      </c>
      <c r="P10" s="53">
        <f t="shared" si="5"/>
        <v>0</v>
      </c>
      <c r="Q10" s="53">
        <v>0</v>
      </c>
      <c r="R10" s="52">
        <f t="shared" si="6"/>
        <v>0</v>
      </c>
      <c r="S10" s="52">
        <v>0.2</v>
      </c>
      <c r="T10" s="52">
        <f t="shared" si="7"/>
        <v>0.56178236006404847</v>
      </c>
      <c r="U10" s="52">
        <v>0</v>
      </c>
      <c r="V10" s="52">
        <f t="shared" si="8"/>
        <v>0</v>
      </c>
      <c r="W10" s="52">
        <v>0.83</v>
      </c>
      <c r="X10" s="52">
        <f t="shared" si="9"/>
        <v>0.9988060477230204</v>
      </c>
      <c r="Y10" s="51"/>
    </row>
    <row r="11" spans="1:25" x14ac:dyDescent="0.25">
      <c r="A11" t="s">
        <v>17</v>
      </c>
      <c r="B11" s="51">
        <v>10</v>
      </c>
      <c r="C11" s="52"/>
      <c r="D11" s="52">
        <f>B11/(B9+B10+B11)</f>
        <v>0.4</v>
      </c>
      <c r="E11" s="52">
        <v>0.2</v>
      </c>
      <c r="F11" s="53">
        <f t="shared" si="0"/>
        <v>0.38073078774317576</v>
      </c>
      <c r="G11" s="53">
        <v>0.5</v>
      </c>
      <c r="H11" s="53">
        <f t="shared" si="1"/>
        <v>0.6597539553864471</v>
      </c>
      <c r="I11" s="53">
        <v>0.5</v>
      </c>
      <c r="J11" s="53">
        <f t="shared" si="2"/>
        <v>0.6597539553864471</v>
      </c>
      <c r="K11" s="53">
        <v>0.8</v>
      </c>
      <c r="L11" s="53">
        <f t="shared" si="3"/>
        <v>0.87468965915462249</v>
      </c>
      <c r="M11" s="53">
        <v>0.5</v>
      </c>
      <c r="N11" s="53">
        <f t="shared" si="4"/>
        <v>0.65100060431718232</v>
      </c>
      <c r="O11" s="53">
        <v>0.5</v>
      </c>
      <c r="P11" s="53">
        <f t="shared" si="5"/>
        <v>0.6597539553864471</v>
      </c>
      <c r="Q11" s="53">
        <v>0.5</v>
      </c>
      <c r="R11" s="52">
        <f t="shared" si="6"/>
        <v>0.6597539553864471</v>
      </c>
      <c r="S11" s="52">
        <v>0.5</v>
      </c>
      <c r="T11" s="52">
        <f t="shared" si="7"/>
        <v>0.65100060431718232</v>
      </c>
      <c r="U11" s="52">
        <v>0.6</v>
      </c>
      <c r="V11" s="52">
        <f t="shared" si="8"/>
        <v>0.84045959658948433</v>
      </c>
      <c r="W11" s="52">
        <v>0.6</v>
      </c>
      <c r="X11" s="52">
        <f t="shared" si="9"/>
        <v>0.84045959658948433</v>
      </c>
      <c r="Y11" s="51"/>
    </row>
    <row r="12" spans="1:25" x14ac:dyDescent="0.25">
      <c r="A12" t="s">
        <v>18</v>
      </c>
      <c r="B12" s="51">
        <v>9</v>
      </c>
      <c r="C12" s="52">
        <f>B12/(B4+B8+B12)</f>
        <v>0.42857142857142855</v>
      </c>
      <c r="D12" s="52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2"/>
      <c r="S12" s="52"/>
      <c r="T12" s="52"/>
      <c r="U12" s="52"/>
      <c r="V12" s="52"/>
      <c r="W12" s="52"/>
      <c r="X12" s="52"/>
      <c r="Y12" s="51"/>
    </row>
    <row r="13" spans="1:25" x14ac:dyDescent="0.25">
      <c r="A13" t="s">
        <v>19</v>
      </c>
      <c r="B13" s="51">
        <v>10</v>
      </c>
      <c r="C13" s="52"/>
      <c r="D13" s="52">
        <f>B13/(B13+B14)</f>
        <v>0.625</v>
      </c>
      <c r="E13" s="52">
        <v>0.8</v>
      </c>
      <c r="F13" s="53">
        <f t="shared" si="0"/>
        <v>0.91972659565354054</v>
      </c>
      <c r="G13" s="53">
        <v>0.9</v>
      </c>
      <c r="H13" s="53">
        <f t="shared" si="1"/>
        <v>0.96126015545860788</v>
      </c>
      <c r="I13" s="53">
        <v>0.9</v>
      </c>
      <c r="J13" s="53">
        <f t="shared" si="2"/>
        <v>0.96126015545860788</v>
      </c>
      <c r="K13" s="53">
        <v>0.7</v>
      </c>
      <c r="L13" s="53">
        <f t="shared" si="3"/>
        <v>0.87480602407068808</v>
      </c>
      <c r="M13" s="53">
        <v>0.1</v>
      </c>
      <c r="N13" s="53">
        <f t="shared" si="4"/>
        <v>0.83124031000900589</v>
      </c>
      <c r="O13" s="53">
        <v>0.1</v>
      </c>
      <c r="P13" s="53">
        <f t="shared" si="5"/>
        <v>0.42169650342858228</v>
      </c>
      <c r="Q13" s="53">
        <v>0.9</v>
      </c>
      <c r="R13" s="52">
        <f t="shared" si="6"/>
        <v>0.96126015545860788</v>
      </c>
      <c r="S13" s="52">
        <v>0.1</v>
      </c>
      <c r="T13" s="52">
        <f t="shared" si="7"/>
        <v>0.83124031000900589</v>
      </c>
      <c r="U13" s="52">
        <v>0.5</v>
      </c>
      <c r="V13" s="52">
        <f t="shared" si="8"/>
        <v>0.97350490659905797</v>
      </c>
      <c r="W13" s="52">
        <v>0.3</v>
      </c>
      <c r="X13" s="52">
        <f t="shared" si="9"/>
        <v>0.95442928996115528</v>
      </c>
      <c r="Y13" s="51"/>
    </row>
    <row r="14" spans="1:25" x14ac:dyDescent="0.25">
      <c r="A14" t="s">
        <v>30</v>
      </c>
      <c r="B14" s="51">
        <v>6</v>
      </c>
      <c r="C14" s="52"/>
      <c r="D14" s="52">
        <f>B14/(B13+B14)</f>
        <v>0.375</v>
      </c>
      <c r="E14" s="52">
        <v>0.3</v>
      </c>
      <c r="F14" s="53">
        <f t="shared" si="0"/>
        <v>0.47119512025029031</v>
      </c>
      <c r="G14" s="53">
        <v>0.5</v>
      </c>
      <c r="H14" s="53">
        <f>G14^(1-D14)</f>
        <v>0.64841977732550482</v>
      </c>
      <c r="I14" s="53">
        <v>0.5</v>
      </c>
      <c r="J14" s="53">
        <f t="shared" si="2"/>
        <v>0.64841977732550482</v>
      </c>
      <c r="K14" s="53">
        <v>0.8</v>
      </c>
      <c r="L14" s="53">
        <f t="shared" si="3"/>
        <v>0.86982371041639273</v>
      </c>
      <c r="M14" s="53">
        <v>0.5</v>
      </c>
      <c r="N14" s="53">
        <f t="shared" si="4"/>
        <v>0.69312868009641493</v>
      </c>
      <c r="O14" s="53">
        <v>0.5</v>
      </c>
      <c r="P14" s="53">
        <f t="shared" si="5"/>
        <v>0.64841977732550482</v>
      </c>
      <c r="Q14" s="53">
        <v>0.5</v>
      </c>
      <c r="R14" s="52">
        <f t="shared" si="6"/>
        <v>0.64841977732550482</v>
      </c>
      <c r="S14" s="52">
        <v>0.5</v>
      </c>
      <c r="T14" s="52">
        <f t="shared" si="7"/>
        <v>0.69312868009641493</v>
      </c>
      <c r="U14" s="52">
        <v>0.1</v>
      </c>
      <c r="V14" s="52">
        <f t="shared" si="8"/>
        <v>0.44506124382086604</v>
      </c>
      <c r="W14" s="52">
        <v>0.9</v>
      </c>
      <c r="X14" s="52">
        <f t="shared" si="9"/>
        <v>0.96363501273888064</v>
      </c>
      <c r="Y14" s="51"/>
    </row>
    <row r="15" spans="1:25" x14ac:dyDescent="0.25">
      <c r="A15" t="s">
        <v>5</v>
      </c>
      <c r="B15" s="51"/>
      <c r="C15" s="52"/>
      <c r="D15" s="52"/>
      <c r="E15" s="52"/>
      <c r="F15" s="53">
        <f>($C4*($D5*E5+$D6*E6+$D7*E7)+$C8*($D9*E9+$D10*E10+$D11*E11)+$C12*($D13*E13+$D13*E14))-(PRODUCT(F5:F7))^(1-$C4)*(PRODUCT(F9:F11))^(1-$C8)*(PRODUCT(F13:F14))^(1-$C12)</f>
        <v>0.65114502164502164</v>
      </c>
      <c r="G15" s="53"/>
      <c r="H15" s="53">
        <f>($C4*($D5*G5+$D6*G6+$D7*G7)+$C8*($D9*G9+$D10*G10+$D11*G11)+$C12*($D13*G13+$D13*G14))-(PRODUCT(H5:H7))^(1-$C4)*(PRODUCT(H9:H11))^(1-$C8)*(PRODUCT(H13:H14))^(1-$C12)</f>
        <v>0.58647958837207936</v>
      </c>
      <c r="I15" s="53"/>
      <c r="J15" s="53">
        <f>($C4*($D5*I5+$D6*I6+$D7*I7)+$C8*($D9*I9+$D10*I10+$D11*I11)+$C12*($D13*I13+$D13*I14))-(PRODUCT(J5:J7))^(1-$C4)*(PRODUCT(J9:J11))^(1-$C8)*(PRODUCT(J13:J14))^(1-$C12)</f>
        <v>0.58075441729509514</v>
      </c>
      <c r="K15" s="53"/>
      <c r="L15" s="53">
        <f>($C4*($D5*K5+$D6*K6+$D7*K7)+$C8*($D9*K9+$D10*K10+$D11*K11)+$C12*($D13*K13+$D13*K14))-(PRODUCT(L5:L7))^(1-$C4)*(PRODUCT(L9:L11))^(1-$C8)*(PRODUCT(L13:L14))^(1-$C12)</f>
        <v>0.5666104396260403</v>
      </c>
      <c r="M15" s="53"/>
      <c r="N15" s="53">
        <f>($C4*($D5*M5+$D6*M6+$D7*M7)+$C8*($D9*M9+$D10*M10+$D11*M11)+$C12*($D13*M13+$D13*M14))-(PRODUCT(N5:N7))^(1-$C4)*(PRODUCT(N9:N11))^(1-$C8)*(PRODUCT(N13:N14))^(1-$C12)</f>
        <v>0.30591118093141517</v>
      </c>
      <c r="O15" s="53"/>
      <c r="P15" s="53">
        <f>($C4*($D5*O5+$D6*O6+$D7*O7)+$C8*($D9*O9+$D10*O10+$D11*O11)+$C12*($D13*O13+$D13*O14))-(PRODUCT(P5:P7))^(1-$C4)*(PRODUCT(P9:P11))^(1-$C8)*(PRODUCT(P13:P14))^(1-$C12)</f>
        <v>0.32556277056277055</v>
      </c>
      <c r="Q15" s="53"/>
      <c r="R15" s="52">
        <f>($C4*($D5*Q5+$D6*Q6+$D7*Q7)+$C8*($D9*Q9+$D10*Q10+$D11*Q11)+$C12*($D13*Q13+$D13*Q14))-(PRODUCT(R5:R7))^(1-$C4)*(PRODUCT(R9:R11))^(1-$C8)*(PRODUCT(R13:R14))^(1-$C12)</f>
        <v>0.5398484848484848</v>
      </c>
      <c r="S15" s="52"/>
      <c r="T15" s="52">
        <f>($C4*($D5*S5+$D6*S6+$D7*S7)+$C8*($D9*S9+$D10*S10+$D11*S11)+$C12*($D13*S13+$D13*S14))-(PRODUCT(T5:T7))^(1-$C4)*(PRODUCT(T9:T11))^(1-$C8)*(PRODUCT(T13:T14))^(1-$C12)</f>
        <v>0.36005627705627702</v>
      </c>
      <c r="U15" s="52"/>
      <c r="V15" s="52">
        <f>($C4*($D5*U5+$D6*U6+$D7*U7)+$C8*($D9*U9+$D10*U10+$D11*U11)+$C12*($D13*U13+$D13*U14))-(PRODUCT(V5:V7))^(1-$C4)*(PRODUCT(V9:V11))^(1-$C8)*(PRODUCT(V13:V14))^(1-$C12)</f>
        <v>0.5779610389610389</v>
      </c>
      <c r="W15" s="52"/>
      <c r="X15" s="52">
        <f>($C4*($D5*W5+$D6*W6+$D7*W7)+$C8*($D9*W9+$D10*W10+$D11*W11)+$C12*($D13*W13+$D13*W14))-(PRODUCT(X5:X7))^(1-$C4)*(PRODUCT(X9:X11))^(1-$C8)*(PRODUCT(X13:X14))^(1-$C12)</f>
        <v>6.1944423446579799E-2</v>
      </c>
      <c r="Y15" s="51"/>
    </row>
    <row r="16" spans="1:25" x14ac:dyDescent="0.25">
      <c r="A16" s="120" t="s">
        <v>8</v>
      </c>
      <c r="B16" s="10">
        <f>(1/$T$1)*(F15+H15+J15+L15+N15+P15+R15+T15+V15+X15)</f>
        <v>0.45562736427448025</v>
      </c>
      <c r="C16">
        <f>SUM(C4,C8,C12)</f>
        <v>1</v>
      </c>
      <c r="D16">
        <f>SUM(D5:D14)</f>
        <v>3</v>
      </c>
    </row>
    <row r="18" spans="1:24" x14ac:dyDescent="0.25">
      <c r="A18" t="s">
        <v>38</v>
      </c>
    </row>
    <row r="19" spans="1:24" ht="51.6" customHeight="1" x14ac:dyDescent="0.25">
      <c r="A19" s="55" t="s">
        <v>3</v>
      </c>
      <c r="B19" s="55"/>
      <c r="C19" s="55" t="s">
        <v>26</v>
      </c>
      <c r="D19" s="55" t="s">
        <v>27</v>
      </c>
      <c r="E19" s="134" t="s">
        <v>20</v>
      </c>
      <c r="F19" s="134"/>
      <c r="G19" s="134" t="s">
        <v>36</v>
      </c>
      <c r="H19" s="134"/>
      <c r="I19" s="134" t="s">
        <v>35</v>
      </c>
      <c r="J19" s="134"/>
      <c r="K19" s="134" t="s">
        <v>34</v>
      </c>
      <c r="L19" s="134"/>
      <c r="M19" s="134" t="s">
        <v>21</v>
      </c>
      <c r="N19" s="134"/>
      <c r="O19" s="134" t="s">
        <v>22</v>
      </c>
      <c r="P19" s="134"/>
      <c r="Q19" s="134" t="s">
        <v>23</v>
      </c>
      <c r="R19" s="134"/>
      <c r="S19" s="134" t="s">
        <v>24</v>
      </c>
      <c r="T19" s="134"/>
      <c r="U19" s="134" t="s">
        <v>25</v>
      </c>
      <c r="V19" s="134"/>
      <c r="W19" s="134" t="s">
        <v>32</v>
      </c>
      <c r="X19" s="134"/>
    </row>
    <row r="20" spans="1:24" x14ac:dyDescent="0.25">
      <c r="E20" t="s">
        <v>28</v>
      </c>
      <c r="G20" t="s">
        <v>28</v>
      </c>
      <c r="I20" t="s">
        <v>28</v>
      </c>
      <c r="K20" t="s">
        <v>28</v>
      </c>
      <c r="M20" t="s">
        <v>28</v>
      </c>
      <c r="O20" t="s">
        <v>28</v>
      </c>
      <c r="Q20" t="s">
        <v>28</v>
      </c>
      <c r="S20" t="s">
        <v>28</v>
      </c>
      <c r="U20" t="s">
        <v>28</v>
      </c>
      <c r="W20" t="s">
        <v>28</v>
      </c>
    </row>
    <row r="21" spans="1:24" ht="13.8" x14ac:dyDescent="0.25">
      <c r="A21" t="s">
        <v>0</v>
      </c>
      <c r="C21" s="63">
        <f>(1/$T$1)*C4*(SUM(F5:F7)+SUM(H5:H7)+SUM(J5:J7)+SUM(L5:L7)+SUM(N5:N7)+SUM(P5:P7)+SUM(R5:R7)+SUM(T5:T7)+SUM(V5:V7)+SUM(X5:X7))</f>
        <v>0.78165998681144599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t="s">
        <v>12</v>
      </c>
      <c r="C22" s="19"/>
      <c r="D22" s="19">
        <f>(1/$T$1)*C$4*(SUM(F5+H5+J5+L5+N5+P5+R5+T5+V5+X5))</f>
        <v>0.31231999163115898</v>
      </c>
      <c r="E22" s="19">
        <f>(1/$T$1)*$C$4*F5</f>
        <v>3.5624788049070551E-2</v>
      </c>
      <c r="F22" s="19"/>
      <c r="G22" s="19">
        <f>(1/$T$1)*$C$4*H5</f>
        <v>2.4507902819227274E-2</v>
      </c>
      <c r="H22" s="19"/>
      <c r="I22" s="19">
        <f>(1/$T$1)*$C$4*J5</f>
        <v>2.6935489349339734E-2</v>
      </c>
      <c r="J22" s="19"/>
      <c r="K22" s="19">
        <f>(1/$T$1)*$C$4*L5</f>
        <v>3.305222374164931E-2</v>
      </c>
      <c r="L22" s="19"/>
      <c r="M22" s="19">
        <f>(1/$T$1)*$C$4*N5</f>
        <v>3.6420768349350367E-2</v>
      </c>
      <c r="N22" s="19"/>
      <c r="O22" s="19">
        <f>(1/$T$1)*$C$4*P5</f>
        <v>2.4507902819227274E-2</v>
      </c>
      <c r="P22" s="19"/>
      <c r="Q22" s="19">
        <f>(1/$T$1)*$C$4*R5</f>
        <v>2.4507902819227274E-2</v>
      </c>
      <c r="R22" s="19"/>
      <c r="S22" s="19">
        <f>(1/$T$1)*$C$4*T5</f>
        <v>3.5897529063902041E-2</v>
      </c>
      <c r="T22" s="19"/>
      <c r="U22" s="19">
        <f>(1/$T$1)*$C$4*V5</f>
        <v>3.5180826270664468E-2</v>
      </c>
      <c r="V22" s="19"/>
      <c r="W22" s="19">
        <f>(1/$T$1)*$C$4*X5</f>
        <v>3.5684658349500693E-2</v>
      </c>
      <c r="X22" s="19"/>
    </row>
    <row r="23" spans="1:24" ht="13.8" x14ac:dyDescent="0.25">
      <c r="A23" t="s">
        <v>13</v>
      </c>
      <c r="C23" s="19"/>
      <c r="D23" s="63">
        <f t="shared" ref="D23:D24" si="10">(1/$T$1)*C$4*(SUM(F6+H6+J6+L6+N6+P6+R6+T6+V6+X6))</f>
        <v>0.33643163192570852</v>
      </c>
      <c r="E23" s="44">
        <f>(1/$T$1)*$C$4*F6</f>
        <v>3.8095238095238099E-2</v>
      </c>
      <c r="F23" s="97"/>
      <c r="G23" s="44">
        <f>(1/$T$1)*$C$4*H6</f>
        <v>3.8095238095238099E-2</v>
      </c>
      <c r="H23" s="97"/>
      <c r="I23" s="44">
        <f>(1/$T$1)*$C$4*J6</f>
        <v>3.8095238095238099E-2</v>
      </c>
      <c r="J23" s="97"/>
      <c r="K23" s="44">
        <f t="shared" ref="K23:U24" si="11">(1/$T$1)*$C$4*L6</f>
        <v>3.8095238095238099E-2</v>
      </c>
      <c r="L23" s="97"/>
      <c r="M23" s="44">
        <f t="shared" si="11"/>
        <v>3.8095238095238099E-2</v>
      </c>
      <c r="N23" s="19"/>
      <c r="O23" s="19">
        <f t="shared" si="11"/>
        <v>1.5834863581901844E-2</v>
      </c>
      <c r="P23" s="19"/>
      <c r="Q23" s="19">
        <f t="shared" si="11"/>
        <v>1.5834863581901844E-2</v>
      </c>
      <c r="R23" s="19"/>
      <c r="S23" s="44">
        <f t="shared" si="11"/>
        <v>3.8095238095238099E-2</v>
      </c>
      <c r="T23" s="97"/>
      <c r="U23" s="44">
        <f t="shared" si="11"/>
        <v>3.8095238095238099E-2</v>
      </c>
      <c r="V23" s="97"/>
      <c r="W23" s="44">
        <f>(1/$T$1)*$C$4*X6</f>
        <v>3.8095238095238099E-2</v>
      </c>
      <c r="X23" s="19"/>
    </row>
    <row r="24" spans="1:24" x14ac:dyDescent="0.25">
      <c r="A24" t="s">
        <v>14</v>
      </c>
      <c r="C24" s="19"/>
      <c r="D24" s="19">
        <f t="shared" si="10"/>
        <v>0.13290836325457855</v>
      </c>
      <c r="E24" s="19">
        <f>(1/$T$1)*$C$4*F7</f>
        <v>0</v>
      </c>
      <c r="F24" s="19"/>
      <c r="G24" s="19">
        <f>(1/$T$1)*$C$4*H7</f>
        <v>2.3010186151768405E-2</v>
      </c>
      <c r="H24" s="19"/>
      <c r="I24" s="19">
        <f>(1/$T$1)*$C$4*J7</f>
        <v>2.439561539263585E-2</v>
      </c>
      <c r="J24" s="19"/>
      <c r="K24" s="19">
        <f t="shared" si="11"/>
        <v>1.3836126013265613E-2</v>
      </c>
      <c r="L24" s="19"/>
      <c r="M24" s="19">
        <f t="shared" si="11"/>
        <v>3.0476190476190481E-3</v>
      </c>
      <c r="N24" s="19"/>
      <c r="O24" s="19">
        <f t="shared" si="11"/>
        <v>0</v>
      </c>
      <c r="P24" s="19"/>
      <c r="Q24" s="19">
        <f t="shared" si="11"/>
        <v>0</v>
      </c>
      <c r="R24" s="19"/>
      <c r="S24" s="19">
        <f t="shared" si="11"/>
        <v>0</v>
      </c>
      <c r="T24" s="19"/>
      <c r="U24" s="44">
        <f t="shared" si="11"/>
        <v>3.8095238095238099E-2</v>
      </c>
      <c r="V24" s="19"/>
      <c r="W24" s="19">
        <f>(1/$T$1)*$C$4*X7</f>
        <v>3.0523578554051529E-2</v>
      </c>
      <c r="X24" s="19"/>
    </row>
    <row r="25" spans="1:24" x14ac:dyDescent="0.25">
      <c r="A25" t="s">
        <v>1</v>
      </c>
      <c r="C25" s="19">
        <f>(1/$T$1)*C8*(SUM(F9:F11)+SUM(H9:H11)+SUM(J9:J11)+SUM(L9:L11)+SUM(N9:N11)+SUM(P9:P11)+SUM(R9:R11)+SUM(T9:T11)+SUM(V9:V11)+SUM(X9:X11))</f>
        <v>0.35907691519211082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13.8" x14ac:dyDescent="0.25">
      <c r="A26" t="s">
        <v>15</v>
      </c>
      <c r="C26" s="19"/>
      <c r="D26" s="95">
        <f>(1/$T$1)*C$8*(SUM(F9+H9+J9+L9+N9+P9+R9+T9+V9+X9))</f>
        <v>0.11745894758242161</v>
      </c>
      <c r="E26" s="19">
        <f>(1/$T$1)*$C$8*F9</f>
        <v>5.6056179259552329E-3</v>
      </c>
      <c r="F26" s="19"/>
      <c r="G26" s="19">
        <f t="shared" ref="G26:U28" si="12">(1/$T$1)*$C$8*H9</f>
        <v>1.1247549156471718E-2</v>
      </c>
      <c r="H26" s="19"/>
      <c r="I26" s="19">
        <f t="shared" si="12"/>
        <v>1.1247549156471718E-2</v>
      </c>
      <c r="J26" s="19"/>
      <c r="K26" s="19">
        <f t="shared" si="12"/>
        <v>1.6076410486590208E-2</v>
      </c>
      <c r="L26" s="19"/>
      <c r="M26" s="19">
        <f t="shared" si="12"/>
        <v>1.1678909840961163E-2</v>
      </c>
      <c r="N26" s="19"/>
      <c r="O26" s="19">
        <f t="shared" si="12"/>
        <v>1.1247549156471718E-2</v>
      </c>
      <c r="P26" s="19"/>
      <c r="Q26" s="19">
        <f t="shared" si="12"/>
        <v>1.1247549156471718E-2</v>
      </c>
      <c r="R26" s="19"/>
      <c r="S26" s="19">
        <f t="shared" si="12"/>
        <v>1.1678909840961163E-2</v>
      </c>
      <c r="T26" s="19"/>
      <c r="U26" s="19">
        <f t="shared" si="12"/>
        <v>1.3088286796424342E-2</v>
      </c>
      <c r="V26" s="19"/>
      <c r="W26" s="19">
        <f>(1/$T$1)*$C$8*X9</f>
        <v>1.4340616065642617E-2</v>
      </c>
      <c r="X26" s="19"/>
    </row>
    <row r="27" spans="1:24" ht="13.8" x14ac:dyDescent="0.25">
      <c r="A27" t="s">
        <v>16</v>
      </c>
      <c r="C27" s="19"/>
      <c r="D27" s="95">
        <f t="shared" ref="D27:D28" si="13">(1/$T$1)*C$8*(SUM(F10+H10+J10+L10+N10+P10+R10+T10+V10+X10))</f>
        <v>0.11062069770003354</v>
      </c>
      <c r="E27" s="19">
        <f>(1/$T$1)*$C$8*F10</f>
        <v>1.2223103786313375E-2</v>
      </c>
      <c r="F27" s="19"/>
      <c r="G27" s="19">
        <f t="shared" si="12"/>
        <v>1.8925493856491289E-2</v>
      </c>
      <c r="H27" s="19"/>
      <c r="I27" s="19">
        <f t="shared" si="12"/>
        <v>1.8925493856491289E-2</v>
      </c>
      <c r="J27" s="19"/>
      <c r="K27" s="19">
        <f t="shared" si="12"/>
        <v>1.6512707508855386E-2</v>
      </c>
      <c r="L27" s="19"/>
      <c r="M27" s="19">
        <f t="shared" si="12"/>
        <v>1.4308405210223725E-2</v>
      </c>
      <c r="N27" s="19"/>
      <c r="O27" s="19">
        <f t="shared" si="12"/>
        <v>0</v>
      </c>
      <c r="P27" s="19"/>
      <c r="Q27" s="19">
        <f t="shared" si="12"/>
        <v>0</v>
      </c>
      <c r="R27" s="19"/>
      <c r="S27" s="19">
        <f t="shared" si="12"/>
        <v>1.0700616382172352E-2</v>
      </c>
      <c r="T27" s="19"/>
      <c r="U27" s="19">
        <f t="shared" si="12"/>
        <v>0</v>
      </c>
      <c r="V27" s="19"/>
      <c r="W27" s="19">
        <f>(1/$T$1)*$C$8*X10</f>
        <v>1.9024877099486106E-2</v>
      </c>
      <c r="X27" s="19"/>
    </row>
    <row r="28" spans="1:24" ht="13.8" x14ac:dyDescent="0.25">
      <c r="A28" t="s">
        <v>17</v>
      </c>
      <c r="C28" s="19"/>
      <c r="D28" s="95">
        <f t="shared" si="13"/>
        <v>0.13099726990965566</v>
      </c>
      <c r="E28" s="19">
        <f>(1/$T$1)*$C$8*F11</f>
        <v>7.2520150046319195E-3</v>
      </c>
      <c r="F28" s="19"/>
      <c r="G28" s="19">
        <f t="shared" si="12"/>
        <v>1.2566742007360899E-2</v>
      </c>
      <c r="H28" s="19"/>
      <c r="I28" s="19">
        <f t="shared" si="12"/>
        <v>1.2566742007360899E-2</v>
      </c>
      <c r="J28" s="19"/>
      <c r="K28" s="19">
        <f t="shared" si="12"/>
        <v>1.6660755412469003E-2</v>
      </c>
      <c r="L28" s="19"/>
      <c r="M28" s="19">
        <f t="shared" si="12"/>
        <v>1.2400011510803473E-2</v>
      </c>
      <c r="N28" s="19"/>
      <c r="O28" s="19">
        <f t="shared" si="12"/>
        <v>1.2566742007360899E-2</v>
      </c>
      <c r="P28" s="19"/>
      <c r="Q28" s="19">
        <f t="shared" si="12"/>
        <v>1.2566742007360899E-2</v>
      </c>
      <c r="R28" s="19"/>
      <c r="S28" s="19">
        <f t="shared" si="12"/>
        <v>1.2400011510803473E-2</v>
      </c>
      <c r="T28" s="19"/>
      <c r="U28" s="19">
        <f t="shared" si="12"/>
        <v>1.6008754220752083E-2</v>
      </c>
      <c r="V28" s="19"/>
      <c r="W28" s="19">
        <f>(1/$T$1)*$C$8*X11</f>
        <v>1.6008754220752083E-2</v>
      </c>
      <c r="X28" s="19"/>
    </row>
    <row r="29" spans="1:24" ht="13.8" x14ac:dyDescent="0.25">
      <c r="A29" t="s">
        <v>18</v>
      </c>
      <c r="C29" s="19">
        <f>(1/$T$1)*C12*(SUM(F13:F14)+SUM(H13:H14)+SUM(J13:J14)+SUM(L13:L14)+SUM(N13:N14)+SUM(P13:P14)+SUM(R13:R14)+SUM(T13:T14)+SUM(V13:V14)+SUM(X13:X14))</f>
        <v>0.66086039840692024</v>
      </c>
      <c r="D29" s="95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5.6" x14ac:dyDescent="0.25">
      <c r="A30" t="s">
        <v>19</v>
      </c>
      <c r="C30" s="19"/>
      <c r="D30" s="125">
        <f>(1/$T$1)*C$12*(SUM(F13+H13+J13+L13+N13+P13+R13+T13+V13+X13))</f>
        <v>0.37244676026172258</v>
      </c>
      <c r="E30" s="44">
        <f>(1/$T$1)*$C$12*F13</f>
        <v>3.9416854099437452E-2</v>
      </c>
      <c r="F30" s="19"/>
      <c r="G30" s="44">
        <f t="shared" ref="G30:U31" si="14">(1/$T$1)*$C$12*H13</f>
        <v>4.1196863805368911E-2</v>
      </c>
      <c r="H30" s="97"/>
      <c r="I30" s="44">
        <f t="shared" si="14"/>
        <v>4.1196863805368911E-2</v>
      </c>
      <c r="J30" s="97"/>
      <c r="K30" s="44">
        <f t="shared" si="14"/>
        <v>3.7491686745886633E-2</v>
      </c>
      <c r="L30" s="97"/>
      <c r="M30" s="44">
        <f t="shared" si="14"/>
        <v>3.5624584714671684E-2</v>
      </c>
      <c r="N30" s="19"/>
      <c r="O30" s="19">
        <f t="shared" si="14"/>
        <v>1.8072707289796385E-2</v>
      </c>
      <c r="P30" s="19"/>
      <c r="Q30" s="44">
        <f t="shared" si="14"/>
        <v>4.1196863805368911E-2</v>
      </c>
      <c r="R30" s="97"/>
      <c r="S30" s="44">
        <f t="shared" si="14"/>
        <v>3.5624584714671684E-2</v>
      </c>
      <c r="T30" s="97"/>
      <c r="U30" s="63">
        <f t="shared" si="14"/>
        <v>4.172163885424534E-2</v>
      </c>
      <c r="V30" s="19"/>
      <c r="W30" s="44">
        <f>(1/$T$1)*$C$12*X13</f>
        <v>4.0904112426906655E-2</v>
      </c>
      <c r="X30" s="19"/>
    </row>
    <row r="31" spans="1:24" ht="15.6" x14ac:dyDescent="0.25">
      <c r="A31" t="s">
        <v>30</v>
      </c>
      <c r="C31" s="19"/>
      <c r="D31" s="125">
        <f>(1/$T$1)*C$12*(SUM(F14+H14+J14+L14+N14+P14+R14+T14+V14+X14))</f>
        <v>0.28841363814519771</v>
      </c>
      <c r="E31" s="19">
        <f>(1/$T$1)*$C$12*F14</f>
        <v>2.0194076582155298E-2</v>
      </c>
      <c r="F31" s="19"/>
      <c r="G31" s="19">
        <f t="shared" si="14"/>
        <v>2.778941902823592E-2</v>
      </c>
      <c r="H31" s="19"/>
      <c r="I31" s="19">
        <f t="shared" si="14"/>
        <v>2.778941902823592E-2</v>
      </c>
      <c r="J31" s="19"/>
      <c r="K31" s="19">
        <f t="shared" si="14"/>
        <v>3.7278159017845404E-2</v>
      </c>
      <c r="L31" s="19"/>
      <c r="M31" s="19">
        <f t="shared" si="14"/>
        <v>2.9705514861274925E-2</v>
      </c>
      <c r="N31" s="19"/>
      <c r="O31" s="19">
        <f t="shared" si="14"/>
        <v>2.778941902823592E-2</v>
      </c>
      <c r="P31" s="19"/>
      <c r="Q31" s="19">
        <f t="shared" si="14"/>
        <v>2.778941902823592E-2</v>
      </c>
      <c r="R31" s="19"/>
      <c r="S31" s="19">
        <f t="shared" si="14"/>
        <v>2.9705514861274925E-2</v>
      </c>
      <c r="T31" s="19"/>
      <c r="U31" s="19">
        <f t="shared" si="14"/>
        <v>1.9074053306608545E-2</v>
      </c>
      <c r="V31" s="19"/>
      <c r="W31" s="44">
        <f>(1/$T$1)*$C$12*X14</f>
        <v>4.1298643403094887E-2</v>
      </c>
      <c r="X31" s="19"/>
    </row>
    <row r="33" spans="4:5" x14ac:dyDescent="0.25">
      <c r="D33" s="43"/>
      <c r="E33" s="43"/>
    </row>
    <row r="34" spans="4:5" x14ac:dyDescent="0.25">
      <c r="D34" s="43"/>
      <c r="E34" s="43"/>
    </row>
    <row r="35" spans="4:5" x14ac:dyDescent="0.25">
      <c r="D35" s="43"/>
      <c r="E35" s="43"/>
    </row>
    <row r="36" spans="4:5" x14ac:dyDescent="0.25">
      <c r="D36" s="43"/>
      <c r="E36" s="43"/>
    </row>
    <row r="37" spans="4:5" x14ac:dyDescent="0.25">
      <c r="D37" s="43"/>
      <c r="E37" s="43"/>
    </row>
    <row r="38" spans="4:5" x14ac:dyDescent="0.25">
      <c r="D38" s="43"/>
      <c r="E38" s="43"/>
    </row>
    <row r="39" spans="4:5" x14ac:dyDescent="0.25">
      <c r="D39" s="43"/>
      <c r="E39" s="43"/>
    </row>
    <row r="40" spans="4:5" x14ac:dyDescent="0.25">
      <c r="D40" s="43"/>
      <c r="E40" s="43"/>
    </row>
    <row r="41" spans="4:5" x14ac:dyDescent="0.25">
      <c r="D41" s="43"/>
      <c r="E41" s="43"/>
    </row>
    <row r="42" spans="4:5" x14ac:dyDescent="0.25">
      <c r="D42" s="43"/>
      <c r="E42" s="43"/>
    </row>
    <row r="43" spans="4:5" x14ac:dyDescent="0.25">
      <c r="D43" s="43"/>
      <c r="E43" s="43"/>
    </row>
    <row r="44" spans="4:5" x14ac:dyDescent="0.25">
      <c r="D44" s="43"/>
      <c r="E44" s="43"/>
    </row>
    <row r="45" spans="4:5" x14ac:dyDescent="0.25">
      <c r="D45" s="10"/>
      <c r="E45" s="10"/>
    </row>
    <row r="46" spans="4:5" x14ac:dyDescent="0.25">
      <c r="D46" s="10"/>
      <c r="E46" s="10"/>
    </row>
    <row r="47" spans="4:5" x14ac:dyDescent="0.25">
      <c r="D47" s="10"/>
      <c r="E47" s="10"/>
    </row>
    <row r="48" spans="4:5" x14ac:dyDescent="0.25">
      <c r="D48" s="10"/>
      <c r="E48" s="10"/>
    </row>
    <row r="49" spans="4:5" x14ac:dyDescent="0.25">
      <c r="D49" s="10"/>
      <c r="E49" s="10"/>
    </row>
    <row r="50" spans="4:5" x14ac:dyDescent="0.25">
      <c r="D50" s="10"/>
      <c r="E50" s="10"/>
    </row>
    <row r="51" spans="4:5" x14ac:dyDescent="0.25">
      <c r="D51" s="10"/>
      <c r="E51" s="10"/>
    </row>
  </sheetData>
  <mergeCells count="20">
    <mergeCell ref="Q19:R19"/>
    <mergeCell ref="S19:T19"/>
    <mergeCell ref="U19:V19"/>
    <mergeCell ref="W19:X19"/>
    <mergeCell ref="Q2:R2"/>
    <mergeCell ref="S2:T2"/>
    <mergeCell ref="U2:V2"/>
    <mergeCell ref="W2:X2"/>
    <mergeCell ref="O19:P19"/>
    <mergeCell ref="E2:F2"/>
    <mergeCell ref="G2:H2"/>
    <mergeCell ref="I2:J2"/>
    <mergeCell ref="K2:L2"/>
    <mergeCell ref="M2:N2"/>
    <mergeCell ref="O2:P2"/>
    <mergeCell ref="E19:F19"/>
    <mergeCell ref="G19:H19"/>
    <mergeCell ref="I19:J19"/>
    <mergeCell ref="K19:L19"/>
    <mergeCell ref="M19:N19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A7" workbookViewId="0">
      <selection activeCell="D26" sqref="D26:D31"/>
    </sheetView>
  </sheetViews>
  <sheetFormatPr defaultRowHeight="13.2" x14ac:dyDescent="0.25"/>
  <cols>
    <col min="1" max="1" width="26.21875" customWidth="1"/>
    <col min="2" max="2" width="4.44140625" customWidth="1"/>
    <col min="3" max="3" width="8.21875" customWidth="1"/>
    <col min="4" max="4" width="9.77734375" customWidth="1"/>
    <col min="5" max="5" width="5.77734375" customWidth="1"/>
    <col min="6" max="6" width="6.21875" customWidth="1"/>
    <col min="7" max="8" width="6.44140625" customWidth="1"/>
    <col min="9" max="9" width="5.44140625" customWidth="1"/>
    <col min="10" max="10" width="6.21875" customWidth="1"/>
    <col min="11" max="11" width="6.5546875" customWidth="1"/>
    <col min="12" max="12" width="6.77734375" customWidth="1"/>
    <col min="13" max="13" width="5.77734375" customWidth="1"/>
    <col min="14" max="14" width="6.21875" customWidth="1"/>
    <col min="15" max="15" width="5.44140625" customWidth="1"/>
    <col min="16" max="16" width="6.44140625" customWidth="1"/>
    <col min="17" max="17" width="5.88671875" customWidth="1"/>
    <col min="18" max="18" width="6.5546875" customWidth="1"/>
    <col min="19" max="19" width="5.5546875" customWidth="1"/>
    <col min="20" max="20" width="6.21875" customWidth="1"/>
    <col min="21" max="21" width="5.5546875" customWidth="1"/>
    <col min="22" max="22" width="6.44140625" customWidth="1"/>
    <col min="23" max="23" width="5.5546875" customWidth="1"/>
    <col min="24" max="24" width="6.21875" customWidth="1"/>
    <col min="25" max="25" width="6.109375" customWidth="1"/>
    <col min="26" max="26" width="5.109375" customWidth="1"/>
  </cols>
  <sheetData>
    <row r="1" spans="1:26" x14ac:dyDescent="0.25">
      <c r="A1" s="25" t="s">
        <v>29</v>
      </c>
      <c r="S1" s="16" t="s">
        <v>4</v>
      </c>
      <c r="T1" s="17">
        <v>10</v>
      </c>
    </row>
    <row r="2" spans="1:26" ht="39.6" x14ac:dyDescent="0.25">
      <c r="A2" s="7" t="s">
        <v>89</v>
      </c>
      <c r="B2" s="50" t="s">
        <v>66</v>
      </c>
      <c r="C2" s="50" t="s">
        <v>7</v>
      </c>
      <c r="D2" s="50" t="s">
        <v>6</v>
      </c>
      <c r="E2" s="129" t="s">
        <v>20</v>
      </c>
      <c r="F2" s="130"/>
      <c r="G2" s="129" t="s">
        <v>36</v>
      </c>
      <c r="H2" s="130"/>
      <c r="I2" s="129" t="s">
        <v>35</v>
      </c>
      <c r="J2" s="130"/>
      <c r="K2" s="129" t="s">
        <v>34</v>
      </c>
      <c r="L2" s="130"/>
      <c r="M2" s="129" t="s">
        <v>21</v>
      </c>
      <c r="N2" s="130"/>
      <c r="O2" s="129" t="s">
        <v>22</v>
      </c>
      <c r="P2" s="130"/>
      <c r="Q2" s="129" t="s">
        <v>23</v>
      </c>
      <c r="R2" s="130"/>
      <c r="S2" s="129" t="s">
        <v>24</v>
      </c>
      <c r="T2" s="130"/>
      <c r="U2" s="129" t="s">
        <v>25</v>
      </c>
      <c r="V2" s="130"/>
      <c r="W2" s="129" t="s">
        <v>32</v>
      </c>
      <c r="X2" s="130"/>
    </row>
    <row r="3" spans="1:26" ht="26.4" x14ac:dyDescent="0.25">
      <c r="A3" s="7"/>
      <c r="B3" s="1"/>
      <c r="C3" s="57"/>
      <c r="D3" s="57"/>
      <c r="E3" s="57" t="s">
        <v>64</v>
      </c>
      <c r="F3" s="58" t="s">
        <v>77</v>
      </c>
      <c r="G3" s="57" t="s">
        <v>64</v>
      </c>
      <c r="H3" s="58" t="s">
        <v>78</v>
      </c>
      <c r="I3" s="57" t="s">
        <v>64</v>
      </c>
      <c r="J3" s="58" t="s">
        <v>78</v>
      </c>
      <c r="K3" s="57" t="s">
        <v>64</v>
      </c>
      <c r="L3" s="58" t="s">
        <v>78</v>
      </c>
      <c r="M3" s="57" t="s">
        <v>64</v>
      </c>
      <c r="N3" s="58" t="s">
        <v>78</v>
      </c>
      <c r="O3" s="57" t="s">
        <v>64</v>
      </c>
      <c r="P3" s="58" t="s">
        <v>78</v>
      </c>
      <c r="Q3" s="57" t="s">
        <v>64</v>
      </c>
      <c r="R3" s="58" t="s">
        <v>78</v>
      </c>
      <c r="S3" s="57" t="s">
        <v>64</v>
      </c>
      <c r="T3" s="58" t="s">
        <v>78</v>
      </c>
      <c r="U3" s="57" t="s">
        <v>64</v>
      </c>
      <c r="V3" s="58" t="s">
        <v>78</v>
      </c>
      <c r="W3" s="57" t="s">
        <v>64</v>
      </c>
      <c r="X3" s="58" t="s">
        <v>78</v>
      </c>
    </row>
    <row r="4" spans="1:26" ht="15.6" x14ac:dyDescent="0.25">
      <c r="A4" s="8" t="s">
        <v>0</v>
      </c>
      <c r="B4" s="3">
        <v>8</v>
      </c>
      <c r="C4" s="2">
        <f>B4/(B4+B8+B12)</f>
        <v>0.38095238095238093</v>
      </c>
      <c r="D4" s="51"/>
      <c r="E4" s="21"/>
      <c r="F4" s="3"/>
      <c r="G4" s="21"/>
      <c r="H4" s="3"/>
      <c r="I4" s="21"/>
      <c r="J4" s="3"/>
      <c r="K4" s="21"/>
      <c r="L4" s="3"/>
      <c r="M4" s="21"/>
      <c r="N4" s="3"/>
      <c r="O4" s="21"/>
      <c r="P4" s="3"/>
      <c r="Q4" s="20"/>
      <c r="R4" s="3"/>
      <c r="S4" s="21"/>
      <c r="T4" s="3"/>
      <c r="U4" s="51"/>
      <c r="V4" s="54"/>
      <c r="W4" s="51"/>
      <c r="X4" s="54"/>
    </row>
    <row r="5" spans="1:26" ht="14.25" customHeight="1" x14ac:dyDescent="0.25">
      <c r="A5" s="9" t="s">
        <v>12</v>
      </c>
      <c r="B5" s="49">
        <v>8</v>
      </c>
      <c r="C5" s="49"/>
      <c r="D5" s="2">
        <f>B5/(B5+B6+B7)</f>
        <v>0.36363636363636365</v>
      </c>
      <c r="E5" s="20">
        <v>0.9</v>
      </c>
      <c r="F5" s="5">
        <f>($D5*E5)^$Y$5</f>
        <v>0.32727272727272727</v>
      </c>
      <c r="G5" s="20">
        <v>0.5</v>
      </c>
      <c r="H5" s="5">
        <f>($D5*G5)^$Y$5</f>
        <v>0.18181818181818182</v>
      </c>
      <c r="I5" s="20">
        <v>0.57999999999999996</v>
      </c>
      <c r="J5" s="5">
        <f>($D5*I5)^$Y$5</f>
        <v>0.21090909090909091</v>
      </c>
      <c r="K5" s="20">
        <v>0.8</v>
      </c>
      <c r="L5" s="5">
        <f>($D5*K5)^$Y$5</f>
        <v>0.29090909090909095</v>
      </c>
      <c r="M5" s="20">
        <v>0.5</v>
      </c>
      <c r="N5" s="5">
        <f>($D5*M5)^$Y$5</f>
        <v>0.18181818181818182</v>
      </c>
      <c r="O5" s="20">
        <v>0.5</v>
      </c>
      <c r="P5" s="5">
        <f>($D5*O5)^$Y$5</f>
        <v>0.18181818181818182</v>
      </c>
      <c r="Q5" s="20">
        <v>0.5</v>
      </c>
      <c r="R5" s="5">
        <f>($D5*Q5)^$Y$5</f>
        <v>0.18181818181818182</v>
      </c>
      <c r="S5" s="20">
        <v>0.4</v>
      </c>
      <c r="T5" s="5">
        <f>($D5*S5)^$Y$5</f>
        <v>0.14545454545454548</v>
      </c>
      <c r="U5" s="20">
        <v>0.8</v>
      </c>
      <c r="V5" s="5">
        <f>($D5*U5)^$Y$5</f>
        <v>0.29090909090909095</v>
      </c>
      <c r="W5" s="20">
        <v>0.8</v>
      </c>
      <c r="X5" s="5">
        <f>($D5*W5)^$Y$5</f>
        <v>0.29090909090909095</v>
      </c>
      <c r="Y5">
        <v>1</v>
      </c>
      <c r="Z5" s="25" t="s">
        <v>42</v>
      </c>
    </row>
    <row r="6" spans="1:26" ht="14.25" customHeight="1" x14ac:dyDescent="0.25">
      <c r="A6" s="24" t="s">
        <v>13</v>
      </c>
      <c r="B6" s="49">
        <v>10</v>
      </c>
      <c r="C6" s="49"/>
      <c r="D6" s="2">
        <f>B6/(B5+B6+B7)</f>
        <v>0.45454545454545453</v>
      </c>
      <c r="E6" s="20">
        <v>1</v>
      </c>
      <c r="F6" s="5">
        <f t="shared" ref="F6:F14" si="0">($D6*E6)^$Y$5</f>
        <v>0.45454545454545453</v>
      </c>
      <c r="G6" s="20">
        <v>1</v>
      </c>
      <c r="H6" s="5">
        <f t="shared" ref="H6:H14" si="1">($D6*G6)^$Y$5</f>
        <v>0.45454545454545453</v>
      </c>
      <c r="I6" s="20">
        <v>1</v>
      </c>
      <c r="J6" s="5">
        <f t="shared" ref="J6:J14" si="2">($D6*I6)^$Y$5</f>
        <v>0.45454545454545453</v>
      </c>
      <c r="K6" s="20">
        <v>1</v>
      </c>
      <c r="L6" s="5">
        <f t="shared" ref="L6:L14" si="3">($D6*K6)^$Y$5</f>
        <v>0.45454545454545453</v>
      </c>
      <c r="M6" s="20">
        <v>0.2</v>
      </c>
      <c r="N6" s="5">
        <f t="shared" ref="N6:N14" si="4">($D6*M6)^$Y$5</f>
        <v>9.0909090909090912E-2</v>
      </c>
      <c r="O6" s="20">
        <v>0.2</v>
      </c>
      <c r="P6" s="5">
        <f t="shared" ref="P6:P14" si="5">($D6*O6)^$Y$5</f>
        <v>9.0909090909090912E-2</v>
      </c>
      <c r="Q6" s="20">
        <v>0.2</v>
      </c>
      <c r="R6" s="5">
        <f t="shared" ref="R6:R14" si="6">($D6*Q6)^$Y$5</f>
        <v>9.0909090909090912E-2</v>
      </c>
      <c r="S6" s="20">
        <v>0.4</v>
      </c>
      <c r="T6" s="5">
        <f t="shared" ref="T6:T14" si="7">($D6*S6)^$Y$5</f>
        <v>0.18181818181818182</v>
      </c>
      <c r="U6" s="20">
        <v>1</v>
      </c>
      <c r="V6" s="5">
        <f t="shared" ref="V6:V14" si="8">($D6*U6)^$Y$5</f>
        <v>0.45454545454545453</v>
      </c>
      <c r="W6" s="20">
        <v>0.1</v>
      </c>
      <c r="X6" s="5">
        <f t="shared" ref="X6:X14" si="9">($D6*W6)^$Y$5</f>
        <v>4.5454545454545456E-2</v>
      </c>
    </row>
    <row r="7" spans="1:26" ht="16.5" customHeight="1" x14ac:dyDescent="0.25">
      <c r="A7" s="9" t="s">
        <v>14</v>
      </c>
      <c r="B7" s="49">
        <v>4</v>
      </c>
      <c r="C7" s="49"/>
      <c r="D7" s="2">
        <f>B7/(B5+B6+B7)</f>
        <v>0.18181818181818182</v>
      </c>
      <c r="E7" s="5">
        <v>0</v>
      </c>
      <c r="F7" s="5">
        <f t="shared" si="0"/>
        <v>0</v>
      </c>
      <c r="G7" s="5">
        <v>0.54</v>
      </c>
      <c r="H7" s="5">
        <f t="shared" si="1"/>
        <v>9.818181818181819E-2</v>
      </c>
      <c r="I7" s="5">
        <v>0.57999999999999996</v>
      </c>
      <c r="J7" s="5">
        <f t="shared" si="2"/>
        <v>0.10545454545454545</v>
      </c>
      <c r="K7" s="5">
        <v>0.28999999999999998</v>
      </c>
      <c r="L7" s="5">
        <f t="shared" si="3"/>
        <v>5.2727272727272727E-2</v>
      </c>
      <c r="M7" s="5">
        <v>0.08</v>
      </c>
      <c r="N7" s="5">
        <f t="shared" si="4"/>
        <v>1.4545454545454545E-2</v>
      </c>
      <c r="O7" s="5">
        <v>0</v>
      </c>
      <c r="P7" s="5">
        <f t="shared" si="5"/>
        <v>0</v>
      </c>
      <c r="Q7" s="42">
        <v>0</v>
      </c>
      <c r="R7" s="5">
        <f t="shared" si="6"/>
        <v>0</v>
      </c>
      <c r="S7" s="5">
        <v>0</v>
      </c>
      <c r="T7" s="5">
        <f t="shared" si="7"/>
        <v>0</v>
      </c>
      <c r="U7" s="5">
        <v>1</v>
      </c>
      <c r="V7" s="5">
        <f t="shared" si="8"/>
        <v>0.18181818181818182</v>
      </c>
      <c r="W7" s="5">
        <v>0.54</v>
      </c>
      <c r="X7" s="5">
        <f t="shared" si="9"/>
        <v>9.818181818181819E-2</v>
      </c>
    </row>
    <row r="8" spans="1:26" ht="17.25" customHeight="1" x14ac:dyDescent="0.25">
      <c r="A8" s="8" t="s">
        <v>1</v>
      </c>
      <c r="B8" s="3">
        <v>4</v>
      </c>
      <c r="C8" s="2">
        <f>B8/(B4+B8+B12)</f>
        <v>0.19047619047619047</v>
      </c>
      <c r="D8" s="51"/>
      <c r="E8" s="21"/>
      <c r="F8" s="5"/>
      <c r="G8" s="21"/>
      <c r="H8" s="5"/>
      <c r="I8" s="21"/>
      <c r="J8" s="5"/>
      <c r="K8" s="20"/>
      <c r="L8" s="5"/>
      <c r="M8" s="21"/>
      <c r="N8" s="5"/>
      <c r="O8" s="21"/>
      <c r="P8" s="5"/>
      <c r="Q8" s="20"/>
      <c r="R8" s="5"/>
      <c r="S8" s="21"/>
      <c r="T8" s="5"/>
      <c r="U8" s="20"/>
      <c r="V8" s="5"/>
      <c r="W8" s="20"/>
      <c r="X8" s="5"/>
    </row>
    <row r="9" spans="1:26" ht="17.25" customHeight="1" x14ac:dyDescent="0.25">
      <c r="A9" s="9" t="s">
        <v>15</v>
      </c>
      <c r="B9" s="49">
        <v>6</v>
      </c>
      <c r="C9" s="49"/>
      <c r="D9" s="2">
        <f>B9/(B9+B10+B11)</f>
        <v>0.24</v>
      </c>
      <c r="E9" s="20">
        <v>0.2</v>
      </c>
      <c r="F9" s="5">
        <f t="shared" si="0"/>
        <v>4.8000000000000001E-2</v>
      </c>
      <c r="G9" s="20">
        <v>0.5</v>
      </c>
      <c r="H9" s="5">
        <f t="shared" si="1"/>
        <v>0.12</v>
      </c>
      <c r="I9" s="20">
        <v>0.5</v>
      </c>
      <c r="J9" s="5">
        <f t="shared" si="2"/>
        <v>0.12</v>
      </c>
      <c r="K9" s="20">
        <v>0.8</v>
      </c>
      <c r="L9" s="5">
        <f t="shared" si="3"/>
        <v>0.192</v>
      </c>
      <c r="M9" s="20">
        <v>0.5</v>
      </c>
      <c r="N9" s="5">
        <f t="shared" si="4"/>
        <v>0.12</v>
      </c>
      <c r="O9" s="20">
        <v>0.5</v>
      </c>
      <c r="P9" s="5">
        <f t="shared" si="5"/>
        <v>0.12</v>
      </c>
      <c r="Q9" s="20">
        <v>0.5</v>
      </c>
      <c r="R9" s="5">
        <f t="shared" si="6"/>
        <v>0.12</v>
      </c>
      <c r="S9" s="20">
        <v>0.5</v>
      </c>
      <c r="T9" s="5">
        <f t="shared" si="7"/>
        <v>0.12</v>
      </c>
      <c r="U9" s="20">
        <v>0.4</v>
      </c>
      <c r="V9" s="5">
        <f t="shared" si="8"/>
        <v>9.6000000000000002E-2</v>
      </c>
      <c r="W9" s="20">
        <v>0.5</v>
      </c>
      <c r="X9" s="5">
        <f t="shared" si="9"/>
        <v>0.12</v>
      </c>
    </row>
    <row r="10" spans="1:26" ht="17.25" customHeight="1" x14ac:dyDescent="0.25">
      <c r="A10" s="9" t="s">
        <v>31</v>
      </c>
      <c r="B10" s="49">
        <v>9</v>
      </c>
      <c r="C10" s="49"/>
      <c r="D10" s="2">
        <f>B10/(B9+B10+B11)</f>
        <v>0.36</v>
      </c>
      <c r="E10" s="5">
        <v>0.5</v>
      </c>
      <c r="F10" s="5">
        <f t="shared" si="0"/>
        <v>0.18</v>
      </c>
      <c r="G10" s="5">
        <v>0.95</v>
      </c>
      <c r="H10" s="5">
        <f t="shared" si="1"/>
        <v>0.34199999999999997</v>
      </c>
      <c r="I10" s="5">
        <v>0.96</v>
      </c>
      <c r="J10" s="5">
        <f t="shared" si="2"/>
        <v>0.34559999999999996</v>
      </c>
      <c r="K10" s="5">
        <v>0.94</v>
      </c>
      <c r="L10" s="5">
        <f t="shared" si="3"/>
        <v>0.33839999999999998</v>
      </c>
      <c r="M10" s="5">
        <v>0.7</v>
      </c>
      <c r="N10" s="5">
        <f t="shared" si="4"/>
        <v>0.252</v>
      </c>
      <c r="O10" s="5">
        <v>0.11</v>
      </c>
      <c r="P10" s="5">
        <f t="shared" si="5"/>
        <v>3.9599999999999996E-2</v>
      </c>
      <c r="Q10" s="5">
        <v>0.16</v>
      </c>
      <c r="R10" s="5">
        <f t="shared" si="6"/>
        <v>5.7599999999999998E-2</v>
      </c>
      <c r="S10" s="5">
        <v>0.85</v>
      </c>
      <c r="T10" s="5">
        <f t="shared" si="7"/>
        <v>0.30599999999999999</v>
      </c>
      <c r="U10" s="5">
        <v>0</v>
      </c>
      <c r="V10" s="5">
        <f t="shared" si="8"/>
        <v>0</v>
      </c>
      <c r="W10" s="5">
        <v>0.83</v>
      </c>
      <c r="X10" s="5">
        <f t="shared" si="9"/>
        <v>0.29879999999999995</v>
      </c>
    </row>
    <row r="11" spans="1:26" ht="18.75" customHeight="1" x14ac:dyDescent="0.25">
      <c r="A11" s="9" t="s">
        <v>17</v>
      </c>
      <c r="B11" s="49">
        <v>10</v>
      </c>
      <c r="C11" s="49"/>
      <c r="D11" s="2">
        <f>B11/(B9+B10+B11)</f>
        <v>0.4</v>
      </c>
      <c r="E11" s="20">
        <v>0.2</v>
      </c>
      <c r="F11" s="5">
        <f t="shared" si="0"/>
        <v>8.0000000000000016E-2</v>
      </c>
      <c r="G11" s="20">
        <v>0.5</v>
      </c>
      <c r="H11" s="5">
        <f t="shared" si="1"/>
        <v>0.2</v>
      </c>
      <c r="I11" s="20">
        <v>0.5</v>
      </c>
      <c r="J11" s="5">
        <f t="shared" si="2"/>
        <v>0.2</v>
      </c>
      <c r="K11" s="20">
        <v>0.8</v>
      </c>
      <c r="L11" s="5">
        <f t="shared" si="3"/>
        <v>0.32000000000000006</v>
      </c>
      <c r="M11" s="20">
        <v>0.5</v>
      </c>
      <c r="N11" s="5">
        <f t="shared" si="4"/>
        <v>0.2</v>
      </c>
      <c r="O11" s="20">
        <v>0.5</v>
      </c>
      <c r="P11" s="5">
        <f t="shared" si="5"/>
        <v>0.2</v>
      </c>
      <c r="Q11" s="20">
        <v>0.5</v>
      </c>
      <c r="R11" s="5">
        <f t="shared" si="6"/>
        <v>0.2</v>
      </c>
      <c r="S11" s="20">
        <v>0.5</v>
      </c>
      <c r="T11" s="5">
        <f t="shared" si="7"/>
        <v>0.2</v>
      </c>
      <c r="U11" s="20">
        <v>0.6</v>
      </c>
      <c r="V11" s="5">
        <f t="shared" si="8"/>
        <v>0.24</v>
      </c>
      <c r="W11" s="20">
        <v>0.6</v>
      </c>
      <c r="X11" s="5">
        <f t="shared" si="9"/>
        <v>0.24</v>
      </c>
    </row>
    <row r="12" spans="1:26" ht="17.25" customHeight="1" x14ac:dyDescent="0.25">
      <c r="A12" s="8" t="s">
        <v>18</v>
      </c>
      <c r="B12" s="3">
        <v>9</v>
      </c>
      <c r="C12" s="2">
        <f>B12/(B4+B8+B12)</f>
        <v>0.42857142857142855</v>
      </c>
      <c r="D12" s="51"/>
      <c r="E12" s="21"/>
      <c r="F12" s="5"/>
      <c r="G12" s="21"/>
      <c r="H12" s="5"/>
      <c r="I12" s="21"/>
      <c r="J12" s="5"/>
      <c r="K12" s="20"/>
      <c r="L12" s="5"/>
      <c r="M12" s="21"/>
      <c r="N12" s="5"/>
      <c r="O12" s="21"/>
      <c r="P12" s="5"/>
      <c r="Q12" s="20"/>
      <c r="R12" s="5"/>
      <c r="S12" s="21"/>
      <c r="T12" s="5"/>
      <c r="U12" s="20"/>
      <c r="V12" s="5"/>
      <c r="W12" s="20"/>
      <c r="X12" s="5"/>
    </row>
    <row r="13" spans="1:26" ht="18" customHeight="1" x14ac:dyDescent="0.25">
      <c r="A13" s="9" t="s">
        <v>19</v>
      </c>
      <c r="B13" s="49">
        <v>10</v>
      </c>
      <c r="C13" s="49"/>
      <c r="D13" s="2">
        <f>B13/(B13+B14)</f>
        <v>0.625</v>
      </c>
      <c r="E13" s="20">
        <v>0.8</v>
      </c>
      <c r="F13" s="5">
        <f t="shared" si="0"/>
        <v>0.5</v>
      </c>
      <c r="G13" s="20">
        <v>0.9</v>
      </c>
      <c r="H13" s="5">
        <f t="shared" si="1"/>
        <v>0.5625</v>
      </c>
      <c r="I13" s="20">
        <v>0.9</v>
      </c>
      <c r="J13" s="5">
        <f t="shared" si="2"/>
        <v>0.5625</v>
      </c>
      <c r="K13" s="20">
        <v>0.7</v>
      </c>
      <c r="L13" s="5">
        <f t="shared" si="3"/>
        <v>0.4375</v>
      </c>
      <c r="M13" s="20">
        <v>0.1</v>
      </c>
      <c r="N13" s="5">
        <f t="shared" si="4"/>
        <v>6.25E-2</v>
      </c>
      <c r="O13" s="20">
        <v>0.1</v>
      </c>
      <c r="P13" s="5">
        <f t="shared" si="5"/>
        <v>6.25E-2</v>
      </c>
      <c r="Q13" s="20">
        <v>0.9</v>
      </c>
      <c r="R13" s="5">
        <f t="shared" si="6"/>
        <v>0.5625</v>
      </c>
      <c r="S13" s="20">
        <v>0.1</v>
      </c>
      <c r="T13" s="5">
        <f t="shared" si="7"/>
        <v>6.25E-2</v>
      </c>
      <c r="U13" s="20">
        <v>0.5</v>
      </c>
      <c r="V13" s="5">
        <f t="shared" si="8"/>
        <v>0.3125</v>
      </c>
      <c r="W13" s="20">
        <v>0.3</v>
      </c>
      <c r="X13" s="5">
        <f t="shared" si="9"/>
        <v>0.1875</v>
      </c>
    </row>
    <row r="14" spans="1:26" x14ac:dyDescent="0.25">
      <c r="A14" s="9" t="s">
        <v>30</v>
      </c>
      <c r="B14" s="49">
        <v>6</v>
      </c>
      <c r="C14" s="49"/>
      <c r="D14" s="2">
        <f>B14/(B13+B14)</f>
        <v>0.375</v>
      </c>
      <c r="E14" s="20">
        <v>0.3</v>
      </c>
      <c r="F14" s="5">
        <f t="shared" si="0"/>
        <v>0.11249999999999999</v>
      </c>
      <c r="G14" s="20">
        <v>0.5</v>
      </c>
      <c r="H14" s="5">
        <f t="shared" si="1"/>
        <v>0.1875</v>
      </c>
      <c r="I14" s="20">
        <v>0.5</v>
      </c>
      <c r="J14" s="5">
        <f t="shared" si="2"/>
        <v>0.1875</v>
      </c>
      <c r="K14" s="20">
        <v>0.8</v>
      </c>
      <c r="L14" s="5">
        <f t="shared" si="3"/>
        <v>0.30000000000000004</v>
      </c>
      <c r="M14" s="20">
        <v>0.5</v>
      </c>
      <c r="N14" s="5">
        <f t="shared" si="4"/>
        <v>0.1875</v>
      </c>
      <c r="O14" s="20">
        <v>0.5</v>
      </c>
      <c r="P14" s="5">
        <f t="shared" si="5"/>
        <v>0.1875</v>
      </c>
      <c r="Q14" s="20">
        <v>0.5</v>
      </c>
      <c r="R14" s="5">
        <f t="shared" si="6"/>
        <v>0.1875</v>
      </c>
      <c r="S14" s="20">
        <v>0.5</v>
      </c>
      <c r="T14" s="5">
        <f t="shared" si="7"/>
        <v>0.1875</v>
      </c>
      <c r="U14" s="20">
        <v>0.1</v>
      </c>
      <c r="V14" s="5">
        <f t="shared" si="8"/>
        <v>3.7500000000000006E-2</v>
      </c>
      <c r="W14" s="20">
        <v>0.9</v>
      </c>
      <c r="X14" s="5">
        <f t="shared" si="9"/>
        <v>0.33750000000000002</v>
      </c>
    </row>
    <row r="15" spans="1:26" x14ac:dyDescent="0.25">
      <c r="A15" s="8" t="s">
        <v>5</v>
      </c>
      <c r="B15" s="4"/>
      <c r="C15" s="4"/>
      <c r="D15" s="2"/>
      <c r="E15" s="22"/>
      <c r="F15" s="6">
        <f>($C4*(SUM(F5:F7))+$C8*(SUM(F9:F11))+$C12*(SUM(F13:F14)))^(1/$Y$5)</f>
        <v>0.61900216450216439</v>
      </c>
      <c r="G15" s="23"/>
      <c r="H15" s="6">
        <f>($C4*(SUM(H5:H7))+$C8*(SUM(H9:H11))+$C12*(SUM(H13:H14)))^(1/$Y$5)</f>
        <v>0.7273506493506493</v>
      </c>
      <c r="I15" s="23"/>
      <c r="J15" s="6">
        <f>($C4*(SUM(J5:J7))+$C8*(SUM(J9:J11))+$C12*(SUM(J13:J14)))^(1/$Y$5)</f>
        <v>0.74188917748917738</v>
      </c>
      <c r="K15" s="26"/>
      <c r="L15" s="6">
        <f>($C4*(SUM(L5:L7))+$C8*(SUM(L9:L11))+$C12*(SUM(L13:L14)))^(1/$Y$5)</f>
        <v>0.78212164502164505</v>
      </c>
      <c r="M15" s="23"/>
      <c r="N15" s="6">
        <f>($C4*(SUM(N5:N7))+$C8*(SUM(N9:N11))+$C12*(SUM(N13:N14)))^(1/$Y$5)</f>
        <v>0.32553246753246751</v>
      </c>
      <c r="O15" s="23"/>
      <c r="P15" s="6">
        <f>($C4*(SUM(P5:P7))+$C8*(SUM(P9:P11))+$C12*(SUM(P13:P14)))^(1/$Y$5)</f>
        <v>0.27953419913419914</v>
      </c>
      <c r="Q15" s="20"/>
      <c r="R15" s="6">
        <f>($C4*(SUM(R5:R7))+$C8*(SUM(R9:R11))+$C12*(SUM(R13:R14)))^(1/$Y$5)</f>
        <v>0.49724848484848483</v>
      </c>
      <c r="S15" s="23"/>
      <c r="T15" s="6">
        <f>($C4*(SUM(T5:T7))+$C8*(SUM(T9:T11))+$C12*(SUM(T13:T14)))^(1/$Y$5)</f>
        <v>0.35105627705627701</v>
      </c>
      <c r="U15" s="20"/>
      <c r="V15" s="6">
        <f>($C4*(SUM(V5:V7))+$C8*(SUM(V9:V11))+$C12*(SUM(V13:V14)))^(1/$Y$5)</f>
        <v>0.56724675324675322</v>
      </c>
      <c r="W15" s="20"/>
      <c r="X15" s="6">
        <f>($C4*(SUM(X5:X7))+$C8*(SUM(X9:X11))+$C12*(SUM(X13:X14)))^(1/$Y$5)</f>
        <v>0.51602683982683983</v>
      </c>
    </row>
    <row r="16" spans="1:26" x14ac:dyDescent="0.25">
      <c r="A16" s="12" t="s">
        <v>8</v>
      </c>
      <c r="B16" s="5">
        <f>(1/$T$1)*(F15+H15+J15+L15+N15+P15+R15+T15+V15+X15)</f>
        <v>0.54070086580086574</v>
      </c>
      <c r="C16" s="10">
        <f>SUM(C4,C8,C12)</f>
        <v>1</v>
      </c>
      <c r="D16" s="10">
        <f>SUM(D5:D14)</f>
        <v>3</v>
      </c>
      <c r="E16" s="10"/>
    </row>
    <row r="17" spans="1:24" x14ac:dyDescent="0.25">
      <c r="L17" s="25"/>
    </row>
    <row r="18" spans="1:24" x14ac:dyDescent="0.25">
      <c r="A18" s="25" t="s">
        <v>38</v>
      </c>
    </row>
    <row r="19" spans="1:24" ht="50.25" customHeight="1" x14ac:dyDescent="0.25">
      <c r="A19" s="7" t="s">
        <v>3</v>
      </c>
      <c r="B19" s="50"/>
      <c r="C19" s="50" t="s">
        <v>26</v>
      </c>
      <c r="D19" s="50" t="s">
        <v>27</v>
      </c>
      <c r="E19" s="127" t="s">
        <v>20</v>
      </c>
      <c r="F19" s="128"/>
      <c r="G19" s="129" t="s">
        <v>36</v>
      </c>
      <c r="H19" s="130"/>
      <c r="I19" s="129" t="s">
        <v>35</v>
      </c>
      <c r="J19" s="130"/>
      <c r="K19" s="129" t="s">
        <v>34</v>
      </c>
      <c r="L19" s="130"/>
      <c r="M19" s="129" t="s">
        <v>21</v>
      </c>
      <c r="N19" s="130"/>
      <c r="O19" s="129" t="s">
        <v>22</v>
      </c>
      <c r="P19" s="130"/>
      <c r="Q19" s="129" t="s">
        <v>23</v>
      </c>
      <c r="R19" s="130"/>
      <c r="S19" s="129" t="s">
        <v>24</v>
      </c>
      <c r="T19" s="130"/>
      <c r="U19" s="129" t="s">
        <v>25</v>
      </c>
      <c r="V19" s="130"/>
      <c r="W19" s="129" t="s">
        <v>32</v>
      </c>
      <c r="X19" s="130"/>
    </row>
    <row r="20" spans="1:24" x14ac:dyDescent="0.25">
      <c r="A20" s="7"/>
      <c r="B20" s="1"/>
      <c r="C20" s="1"/>
      <c r="D20" s="1"/>
      <c r="E20" s="1" t="s">
        <v>28</v>
      </c>
      <c r="F20" s="29"/>
      <c r="G20" s="1" t="s">
        <v>28</v>
      </c>
      <c r="H20" s="1"/>
      <c r="I20" s="1" t="s">
        <v>28</v>
      </c>
      <c r="J20" s="37"/>
      <c r="K20" s="1" t="s">
        <v>28</v>
      </c>
      <c r="L20" s="36"/>
      <c r="M20" s="1" t="s">
        <v>28</v>
      </c>
      <c r="N20" s="33"/>
      <c r="O20" s="1" t="s">
        <v>28</v>
      </c>
      <c r="P20" s="33"/>
      <c r="Q20" s="1" t="s">
        <v>28</v>
      </c>
      <c r="R20" s="38"/>
      <c r="S20" s="1" t="s">
        <v>28</v>
      </c>
      <c r="T20" s="37"/>
      <c r="U20" s="1" t="s">
        <v>28</v>
      </c>
      <c r="V20" s="37"/>
      <c r="W20" s="1" t="s">
        <v>28</v>
      </c>
      <c r="X20" s="1"/>
    </row>
    <row r="21" spans="1:24" ht="15.6" x14ac:dyDescent="0.3">
      <c r="A21" s="8" t="s">
        <v>0</v>
      </c>
      <c r="B21" s="15"/>
      <c r="C21" s="15">
        <f>(1/$T$1)*C4*(SUM(F5:F7)+SUM(H5:H7)+SUM(J5:J7)+SUM(L5:L7)+SUM(N5:N7)+SUM(P5:P7)+SUM(R5:R7)+SUM(T5:T7)+SUM(V5:V7)+SUM(X5:X7))</f>
        <v>0.21361038961038961</v>
      </c>
      <c r="D21" s="13"/>
      <c r="E21" s="15"/>
      <c r="F21" s="32"/>
      <c r="G21" s="15"/>
      <c r="H21" s="15"/>
      <c r="I21" s="15"/>
      <c r="J21" s="32"/>
      <c r="K21" s="15"/>
      <c r="L21" s="32"/>
      <c r="M21" s="15"/>
      <c r="N21" s="32"/>
      <c r="O21" s="15"/>
      <c r="P21" s="32"/>
      <c r="Q21" s="15"/>
      <c r="R21" s="32"/>
      <c r="S21" s="15"/>
      <c r="T21" s="32"/>
      <c r="U21" s="31"/>
      <c r="V21" s="30"/>
      <c r="W21" s="31"/>
      <c r="X21" s="40"/>
    </row>
    <row r="22" spans="1:24" ht="16.05" customHeight="1" x14ac:dyDescent="0.25">
      <c r="A22" s="9" t="s">
        <v>12</v>
      </c>
      <c r="B22" s="13"/>
      <c r="C22" s="15"/>
      <c r="D22" s="15">
        <f>(1/$T$1)*C$4*(SUM(F5+H5+J5+L5+N5+P5+R5+T5+V5+X5))</f>
        <v>8.6995670995671029E-2</v>
      </c>
      <c r="E22" s="15">
        <f>(1/$T$1)*$C$4*F5</f>
        <v>1.2467532467532469E-2</v>
      </c>
      <c r="F22" s="32"/>
      <c r="G22" s="15">
        <f>(1/$T$1)*$C$4*H5</f>
        <v>6.9264069264069273E-3</v>
      </c>
      <c r="H22" s="15"/>
      <c r="I22" s="15">
        <f>(1/$T$1)*$C$4*J5</f>
        <v>8.034632034632035E-3</v>
      </c>
      <c r="J22" s="32"/>
      <c r="K22" s="15">
        <f>(1/$T$1)*$C$4*L5</f>
        <v>1.1082251082251084E-2</v>
      </c>
      <c r="L22" s="32"/>
      <c r="M22" s="15">
        <f>(1/$T$1)*$C$4*N5</f>
        <v>6.9264069264069273E-3</v>
      </c>
      <c r="N22" s="32"/>
      <c r="O22" s="15">
        <f>(1/$T$1)*$C$4*P5</f>
        <v>6.9264069264069273E-3</v>
      </c>
      <c r="P22" s="32"/>
      <c r="Q22" s="15">
        <f>(1/$T$1)*$C$4*R5</f>
        <v>6.9264069264069273E-3</v>
      </c>
      <c r="R22" s="32"/>
      <c r="S22" s="15">
        <f>(1/$T$1)*$C$4*T5</f>
        <v>5.541125541125542E-3</v>
      </c>
      <c r="T22" s="32"/>
      <c r="U22" s="15">
        <f>(1/$T$1)*$C$4*V5</f>
        <v>1.1082251082251084E-2</v>
      </c>
      <c r="V22" s="30"/>
      <c r="W22" s="15">
        <f>(1/$T$1)*$C$4*X5</f>
        <v>1.1082251082251084E-2</v>
      </c>
      <c r="X22" s="41"/>
    </row>
    <row r="23" spans="1:24" ht="13.8" x14ac:dyDescent="0.25">
      <c r="A23" s="24" t="s">
        <v>13</v>
      </c>
      <c r="B23" s="13"/>
      <c r="C23" s="15"/>
      <c r="D23" s="15">
        <f t="shared" ref="D23:D24" si="10">(1/$T$1)*C$4*(SUM(F6+H6+J6+L6+N6+P6+R6+T6+V6+X6))</f>
        <v>0.10562770562770563</v>
      </c>
      <c r="E23" s="45">
        <f>(1/$T$1)*$C$4*F6</f>
        <v>1.7316017316017316E-2</v>
      </c>
      <c r="F23" s="96"/>
      <c r="G23" s="45">
        <f>(1/$T$1)*$C$4*H6</f>
        <v>1.7316017316017316E-2</v>
      </c>
      <c r="H23" s="59"/>
      <c r="I23" s="45">
        <f>(1/$T$1)*$C$4*J6</f>
        <v>1.7316017316017316E-2</v>
      </c>
      <c r="J23" s="96"/>
      <c r="K23" s="45">
        <f t="shared" ref="K23:U24" si="11">(1/$T$1)*$C$4*L6</f>
        <v>1.7316017316017316E-2</v>
      </c>
      <c r="L23" s="32"/>
      <c r="M23" s="15">
        <f t="shared" si="11"/>
        <v>3.4632034632034636E-3</v>
      </c>
      <c r="N23" s="32"/>
      <c r="O23" s="15">
        <f t="shared" si="11"/>
        <v>3.4632034632034636E-3</v>
      </c>
      <c r="P23" s="32"/>
      <c r="Q23" s="15">
        <f t="shared" si="11"/>
        <v>3.4632034632034636E-3</v>
      </c>
      <c r="R23" s="32"/>
      <c r="S23" s="15">
        <f t="shared" si="11"/>
        <v>6.9264069264069273E-3</v>
      </c>
      <c r="T23" s="32"/>
      <c r="U23" s="45">
        <f t="shared" si="11"/>
        <v>1.7316017316017316E-2</v>
      </c>
      <c r="V23" s="30"/>
      <c r="W23" s="15">
        <f>(1/$T$1)*$C$4*X6</f>
        <v>1.7316017316017318E-3</v>
      </c>
      <c r="X23" s="41"/>
    </row>
    <row r="24" spans="1:24" ht="13.8" x14ac:dyDescent="0.25">
      <c r="A24" s="9" t="s">
        <v>14</v>
      </c>
      <c r="B24" s="13"/>
      <c r="C24" s="15"/>
      <c r="D24" s="15">
        <f t="shared" si="10"/>
        <v>2.0987012987012988E-2</v>
      </c>
      <c r="E24" s="15">
        <f>(1/$T$1)*$C$4*F7</f>
        <v>0</v>
      </c>
      <c r="F24" s="32"/>
      <c r="G24" s="15">
        <f>(1/$T$1)*$C$4*H7</f>
        <v>3.7402597402597408E-3</v>
      </c>
      <c r="H24" s="15"/>
      <c r="I24" s="15">
        <f>(1/$T$1)*$C$4*J7</f>
        <v>4.0173160173160175E-3</v>
      </c>
      <c r="J24" s="32"/>
      <c r="K24" s="15">
        <f t="shared" si="11"/>
        <v>2.0086580086580087E-3</v>
      </c>
      <c r="L24" s="32"/>
      <c r="M24" s="15">
        <f t="shared" si="11"/>
        <v>5.5411255411255418E-4</v>
      </c>
      <c r="N24" s="32"/>
      <c r="O24" s="15">
        <f t="shared" si="11"/>
        <v>0</v>
      </c>
      <c r="P24" s="32"/>
      <c r="Q24" s="15">
        <f t="shared" si="11"/>
        <v>0</v>
      </c>
      <c r="R24" s="32"/>
      <c r="S24" s="15">
        <f t="shared" si="11"/>
        <v>0</v>
      </c>
      <c r="T24" s="32"/>
      <c r="U24" s="15">
        <f t="shared" si="11"/>
        <v>6.9264069264069273E-3</v>
      </c>
      <c r="V24" s="30"/>
      <c r="W24" s="15">
        <f>(1/$T$1)*$C$4*X7</f>
        <v>3.7402597402597408E-3</v>
      </c>
      <c r="X24" s="41"/>
    </row>
    <row r="25" spans="1:24" ht="13.8" x14ac:dyDescent="0.25">
      <c r="A25" s="8" t="s">
        <v>1</v>
      </c>
      <c r="B25" s="13"/>
      <c r="C25" s="15">
        <f>(1/$T$1)*C8*(SUM(F9:F11)+SUM(H9:H11)+SUM(J9:J11)+SUM(L9:L11)+SUM(N9:N11)+SUM(P9:P11)+SUM(R9:R11)+SUM(T9:T11)+SUM(V9:V11)+SUM(X9:X11))</f>
        <v>0.10316190476190477</v>
      </c>
      <c r="D25" s="15"/>
      <c r="E25" s="15"/>
      <c r="F25" s="32"/>
      <c r="G25" s="15"/>
      <c r="H25" s="15"/>
      <c r="I25" s="15"/>
      <c r="J25" s="32"/>
      <c r="K25" s="15"/>
      <c r="L25" s="32"/>
      <c r="M25" s="15"/>
      <c r="N25" s="32"/>
      <c r="O25" s="15"/>
      <c r="P25" s="32"/>
      <c r="Q25" s="15"/>
      <c r="R25" s="32"/>
      <c r="S25" s="15"/>
      <c r="T25" s="32"/>
      <c r="U25" s="31"/>
      <c r="V25" s="30"/>
      <c r="W25" s="15"/>
      <c r="X25" s="41"/>
    </row>
    <row r="26" spans="1:24" ht="13.8" x14ac:dyDescent="0.25">
      <c r="A26" s="9" t="s">
        <v>15</v>
      </c>
      <c r="B26" s="13"/>
      <c r="C26" s="15"/>
      <c r="D26" s="95">
        <f>(1/$T$1)*C$8*(SUM(F9+H9+J9+L9+N9+P9+R9+T9+V9+X9))</f>
        <v>2.2400000000000007E-2</v>
      </c>
      <c r="E26" s="15">
        <f>(1/$T$1)*$C$8*F9</f>
        <v>9.1428571428571438E-4</v>
      </c>
      <c r="F26" s="32"/>
      <c r="G26" s="15">
        <f t="shared" ref="G26:U28" si="12">(1/$T$1)*$C$8*H9</f>
        <v>2.2857142857142859E-3</v>
      </c>
      <c r="H26" s="15"/>
      <c r="I26" s="15">
        <f t="shared" si="12"/>
        <v>2.2857142857142859E-3</v>
      </c>
      <c r="J26" s="32"/>
      <c r="K26" s="15">
        <f t="shared" si="12"/>
        <v>3.6571428571428575E-3</v>
      </c>
      <c r="L26" s="32"/>
      <c r="M26" s="15">
        <f t="shared" si="12"/>
        <v>2.2857142857142859E-3</v>
      </c>
      <c r="N26" s="32"/>
      <c r="O26" s="15">
        <f t="shared" si="12"/>
        <v>2.2857142857142859E-3</v>
      </c>
      <c r="P26" s="32"/>
      <c r="Q26" s="15">
        <f t="shared" si="12"/>
        <v>2.2857142857142859E-3</v>
      </c>
      <c r="R26" s="32"/>
      <c r="S26" s="15">
        <f t="shared" si="12"/>
        <v>2.2857142857142859E-3</v>
      </c>
      <c r="T26" s="32"/>
      <c r="U26" s="15">
        <f t="shared" si="12"/>
        <v>1.8285714285714288E-3</v>
      </c>
      <c r="V26" s="30"/>
      <c r="W26" s="15">
        <f>(1/$T$1)*$C$8*X9</f>
        <v>2.2857142857142859E-3</v>
      </c>
      <c r="X26" s="41"/>
    </row>
    <row r="27" spans="1:24" ht="13.8" x14ac:dyDescent="0.25">
      <c r="A27" s="9" t="s">
        <v>16</v>
      </c>
      <c r="B27" s="14"/>
      <c r="C27" s="15"/>
      <c r="D27" s="95">
        <f t="shared" ref="D27:D28" si="13">(1/$T$1)*C$8*(SUM(F10+H10+J10+L10+N10+P10+R10+T10+V10+X10))</f>
        <v>4.1142857142857148E-2</v>
      </c>
      <c r="E27" s="15">
        <f>(1/$T$1)*$C$8*F10</f>
        <v>3.4285714285714288E-3</v>
      </c>
      <c r="F27" s="32"/>
      <c r="G27" s="15">
        <f t="shared" si="12"/>
        <v>6.5142857142857146E-3</v>
      </c>
      <c r="H27" s="15"/>
      <c r="I27" s="15">
        <f t="shared" si="12"/>
        <v>6.5828571428571429E-3</v>
      </c>
      <c r="J27" s="32"/>
      <c r="K27" s="15">
        <f t="shared" si="12"/>
        <v>6.4457142857142855E-3</v>
      </c>
      <c r="L27" s="32"/>
      <c r="M27" s="15">
        <f t="shared" si="12"/>
        <v>4.8000000000000004E-3</v>
      </c>
      <c r="N27" s="32"/>
      <c r="O27" s="15">
        <f t="shared" si="12"/>
        <v>7.5428571428571428E-4</v>
      </c>
      <c r="P27" s="32"/>
      <c r="Q27" s="15">
        <f t="shared" si="12"/>
        <v>1.0971428571428573E-3</v>
      </c>
      <c r="R27" s="32"/>
      <c r="S27" s="15">
        <f t="shared" si="12"/>
        <v>5.8285714285714286E-3</v>
      </c>
      <c r="T27" s="32"/>
      <c r="U27" s="15">
        <f t="shared" si="12"/>
        <v>0</v>
      </c>
      <c r="V27" s="30"/>
      <c r="W27" s="15">
        <f>(1/$T$1)*$C$8*X10</f>
        <v>5.6914285714285712E-3</v>
      </c>
      <c r="X27" s="41"/>
    </row>
    <row r="28" spans="1:24" ht="16.5" customHeight="1" x14ac:dyDescent="0.25">
      <c r="A28" s="9" t="s">
        <v>17</v>
      </c>
      <c r="B28" s="13"/>
      <c r="C28" s="15"/>
      <c r="D28" s="95">
        <f t="shared" si="13"/>
        <v>3.9619047619047623E-2</v>
      </c>
      <c r="E28" s="15">
        <f>(1/$T$1)*$C$8*F11</f>
        <v>1.5238095238095243E-3</v>
      </c>
      <c r="F28" s="32"/>
      <c r="G28" s="15">
        <f t="shared" si="12"/>
        <v>3.80952380952381E-3</v>
      </c>
      <c r="H28" s="15"/>
      <c r="I28" s="15">
        <f t="shared" si="12"/>
        <v>3.80952380952381E-3</v>
      </c>
      <c r="J28" s="32"/>
      <c r="K28" s="15">
        <f t="shared" si="12"/>
        <v>6.0952380952380971E-3</v>
      </c>
      <c r="L28" s="32"/>
      <c r="M28" s="15">
        <f t="shared" si="12"/>
        <v>3.80952380952381E-3</v>
      </c>
      <c r="N28" s="32"/>
      <c r="O28" s="15">
        <f t="shared" si="12"/>
        <v>3.80952380952381E-3</v>
      </c>
      <c r="P28" s="32"/>
      <c r="Q28" s="15">
        <f t="shared" si="12"/>
        <v>3.80952380952381E-3</v>
      </c>
      <c r="R28" s="32"/>
      <c r="S28" s="15">
        <f t="shared" si="12"/>
        <v>3.80952380952381E-3</v>
      </c>
      <c r="T28" s="32"/>
      <c r="U28" s="15">
        <f t="shared" si="12"/>
        <v>4.5714285714285718E-3</v>
      </c>
      <c r="V28" s="30"/>
      <c r="W28" s="15">
        <f>(1/$T$1)*$C$8*X11</f>
        <v>4.5714285714285718E-3</v>
      </c>
      <c r="X28" s="41"/>
    </row>
    <row r="29" spans="1:24" ht="13.8" x14ac:dyDescent="0.25">
      <c r="A29" s="8" t="s">
        <v>18</v>
      </c>
      <c r="B29" s="13"/>
      <c r="C29" s="61">
        <f>(1/$T$1)*C12*(SUM(F13:F14)+SUM(H13:H14)+SUM(J13:J14)+SUM(L13:L14)+SUM(N13:N14)+SUM(P13:P14)+SUM(R13:R14)+SUM(T13:T14)+SUM(V13:V14)+SUM(X13:X14))</f>
        <v>0.22392857142857142</v>
      </c>
      <c r="D29" s="95"/>
      <c r="E29" s="15"/>
      <c r="F29" s="32"/>
      <c r="G29" s="15"/>
      <c r="H29" s="15"/>
      <c r="I29" s="15"/>
      <c r="J29" s="32"/>
      <c r="K29" s="15"/>
      <c r="L29" s="32"/>
      <c r="M29" s="15"/>
      <c r="N29" s="32"/>
      <c r="O29" s="15"/>
      <c r="P29" s="32"/>
      <c r="Q29" s="15"/>
      <c r="R29" s="32"/>
      <c r="S29" s="15"/>
      <c r="T29" s="32"/>
      <c r="U29" s="31"/>
      <c r="V29" s="30"/>
      <c r="W29" s="15"/>
      <c r="X29" s="41"/>
    </row>
    <row r="30" spans="1:24" ht="15.6" x14ac:dyDescent="0.25">
      <c r="A30" s="9" t="s">
        <v>19</v>
      </c>
      <c r="B30" s="13"/>
      <c r="C30" s="15"/>
      <c r="D30" s="125">
        <f>(1/$T$1)*C$12*(SUM(F13+H13+J13+L13+N13+P13+R13+T13+V13+X13))</f>
        <v>0.14196428571428571</v>
      </c>
      <c r="E30" s="45">
        <f>(1/$T$1)*$C$12*F13</f>
        <v>2.1428571428571429E-2</v>
      </c>
      <c r="F30" s="94"/>
      <c r="G30" s="61">
        <f t="shared" ref="G30:U31" si="14">(1/$T$1)*$C$12*H13</f>
        <v>2.4107142857142858E-2</v>
      </c>
      <c r="H30" s="95"/>
      <c r="I30" s="61">
        <f t="shared" si="14"/>
        <v>2.4107142857142858E-2</v>
      </c>
      <c r="J30" s="32"/>
      <c r="K30" s="45">
        <f t="shared" si="14"/>
        <v>1.8749999999999999E-2</v>
      </c>
      <c r="L30" s="32"/>
      <c r="M30" s="15">
        <f t="shared" si="14"/>
        <v>2.6785714285714286E-3</v>
      </c>
      <c r="N30" s="32"/>
      <c r="O30" s="15">
        <f t="shared" si="14"/>
        <v>2.6785714285714286E-3</v>
      </c>
      <c r="P30" s="32"/>
      <c r="Q30" s="61">
        <f t="shared" si="14"/>
        <v>2.4107142857142858E-2</v>
      </c>
      <c r="R30" s="32"/>
      <c r="S30" s="15">
        <f t="shared" si="14"/>
        <v>2.6785714285714286E-3</v>
      </c>
      <c r="T30" s="32"/>
      <c r="U30" s="15">
        <f t="shared" si="14"/>
        <v>1.3392857142857144E-2</v>
      </c>
      <c r="V30" s="30"/>
      <c r="W30" s="15">
        <f>(1/$T$1)*$C$12*X13</f>
        <v>8.0357142857142849E-3</v>
      </c>
      <c r="X30" s="41"/>
    </row>
    <row r="31" spans="1:24" ht="15.6" x14ac:dyDescent="0.25">
      <c r="A31" s="9" t="s">
        <v>30</v>
      </c>
      <c r="B31" s="13"/>
      <c r="C31" s="15"/>
      <c r="D31" s="125">
        <f>(1/$T$1)*C$12*(SUM(F14+H14+J14+L14+N14+P14+R14+T14+V14+X14))</f>
        <v>8.1964285714285726E-2</v>
      </c>
      <c r="E31" s="15">
        <f>(1/$T$1)*$C$12*F14</f>
        <v>4.8214285714285711E-3</v>
      </c>
      <c r="F31" s="35"/>
      <c r="G31" s="15">
        <f t="shared" si="14"/>
        <v>8.0357142857142849E-3</v>
      </c>
      <c r="H31" s="15"/>
      <c r="I31" s="15">
        <f t="shared" si="14"/>
        <v>8.0357142857142849E-3</v>
      </c>
      <c r="J31" s="35"/>
      <c r="K31" s="15">
        <f t="shared" si="14"/>
        <v>1.2857142857142859E-2</v>
      </c>
      <c r="L31" s="35"/>
      <c r="M31" s="15">
        <f t="shared" si="14"/>
        <v>8.0357142857142849E-3</v>
      </c>
      <c r="N31" s="35"/>
      <c r="O31" s="15">
        <f t="shared" si="14"/>
        <v>8.0357142857142849E-3</v>
      </c>
      <c r="P31" s="35"/>
      <c r="Q31" s="15">
        <f t="shared" si="14"/>
        <v>8.0357142857142849E-3</v>
      </c>
      <c r="R31" s="35"/>
      <c r="S31" s="15">
        <f t="shared" si="14"/>
        <v>8.0357142857142849E-3</v>
      </c>
      <c r="T31" s="35"/>
      <c r="U31" s="15">
        <f t="shared" si="14"/>
        <v>1.6071428571428573E-3</v>
      </c>
      <c r="V31" s="39"/>
      <c r="W31" s="15">
        <f>(1/$T$1)*$C$12*X14</f>
        <v>1.4464285714285716E-2</v>
      </c>
      <c r="X31" s="34"/>
    </row>
    <row r="32" spans="1:24" x14ac:dyDescent="0.25">
      <c r="C32" s="19"/>
      <c r="D32" s="19"/>
    </row>
    <row r="33" spans="1:1" x14ac:dyDescent="0.25">
      <c r="A33" s="25"/>
    </row>
    <row r="34" spans="1:1" x14ac:dyDescent="0.25">
      <c r="A34" s="25" t="s">
        <v>37</v>
      </c>
    </row>
  </sheetData>
  <mergeCells count="20">
    <mergeCell ref="O19:P19"/>
    <mergeCell ref="E2:F2"/>
    <mergeCell ref="G2:H2"/>
    <mergeCell ref="I2:J2"/>
    <mergeCell ref="K2:L2"/>
    <mergeCell ref="M2:N2"/>
    <mergeCell ref="O2:P2"/>
    <mergeCell ref="E19:F19"/>
    <mergeCell ref="G19:H19"/>
    <mergeCell ref="I19:J19"/>
    <mergeCell ref="K19:L19"/>
    <mergeCell ref="M19:N19"/>
    <mergeCell ref="Q19:R19"/>
    <mergeCell ref="S19:T19"/>
    <mergeCell ref="U19:V19"/>
    <mergeCell ref="W19:X19"/>
    <mergeCell ref="Q2:R2"/>
    <mergeCell ref="S2:T2"/>
    <mergeCell ref="U2:V2"/>
    <mergeCell ref="W2:X2"/>
  </mergeCells>
  <pageMargins left="0.75" right="0.75" top="1" bottom="1" header="0.5" footer="0.5"/>
  <pageSetup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A7" workbookViewId="0">
      <selection activeCell="D26" sqref="D26:D31"/>
    </sheetView>
  </sheetViews>
  <sheetFormatPr defaultRowHeight="13.2" x14ac:dyDescent="0.25"/>
  <cols>
    <col min="1" max="1" width="26.21875" customWidth="1"/>
    <col min="2" max="2" width="4.44140625" customWidth="1"/>
    <col min="3" max="3" width="8.21875" customWidth="1"/>
    <col min="4" max="4" width="9.77734375" customWidth="1"/>
    <col min="5" max="5" width="5.77734375" customWidth="1"/>
    <col min="6" max="6" width="6.21875" customWidth="1"/>
    <col min="7" max="8" width="6.44140625" customWidth="1"/>
    <col min="9" max="9" width="5.44140625" customWidth="1"/>
    <col min="10" max="10" width="6.21875" customWidth="1"/>
    <col min="11" max="11" width="6.5546875" customWidth="1"/>
    <col min="12" max="12" width="6.77734375" customWidth="1"/>
    <col min="13" max="13" width="5.77734375" customWidth="1"/>
    <col min="14" max="14" width="6.21875" customWidth="1"/>
    <col min="15" max="15" width="5.44140625" customWidth="1"/>
    <col min="16" max="16" width="6.44140625" customWidth="1"/>
    <col min="17" max="17" width="5.88671875" customWidth="1"/>
    <col min="18" max="18" width="6.5546875" customWidth="1"/>
    <col min="19" max="19" width="5.5546875" customWidth="1"/>
    <col min="20" max="20" width="6.21875" customWidth="1"/>
    <col min="21" max="21" width="5.5546875" customWidth="1"/>
    <col min="22" max="22" width="6.44140625" customWidth="1"/>
    <col min="23" max="23" width="5.5546875" customWidth="1"/>
    <col min="24" max="24" width="6.21875" customWidth="1"/>
    <col min="25" max="25" width="6.109375" customWidth="1"/>
    <col min="26" max="26" width="5.109375" customWidth="1"/>
  </cols>
  <sheetData>
    <row r="1" spans="1:26" x14ac:dyDescent="0.25">
      <c r="A1" s="25" t="s">
        <v>29</v>
      </c>
      <c r="S1" s="16" t="s">
        <v>4</v>
      </c>
      <c r="T1" s="17">
        <v>10</v>
      </c>
    </row>
    <row r="2" spans="1:26" ht="39.6" x14ac:dyDescent="0.25">
      <c r="A2" s="7" t="s">
        <v>89</v>
      </c>
      <c r="B2" s="50" t="s">
        <v>66</v>
      </c>
      <c r="C2" s="50" t="s">
        <v>7</v>
      </c>
      <c r="D2" s="50" t="s">
        <v>6</v>
      </c>
      <c r="E2" s="129" t="s">
        <v>20</v>
      </c>
      <c r="F2" s="130"/>
      <c r="G2" s="129" t="s">
        <v>36</v>
      </c>
      <c r="H2" s="130"/>
      <c r="I2" s="129" t="s">
        <v>35</v>
      </c>
      <c r="J2" s="130"/>
      <c r="K2" s="129" t="s">
        <v>34</v>
      </c>
      <c r="L2" s="130"/>
      <c r="M2" s="129" t="s">
        <v>21</v>
      </c>
      <c r="N2" s="130"/>
      <c r="O2" s="129" t="s">
        <v>22</v>
      </c>
      <c r="P2" s="130"/>
      <c r="Q2" s="129" t="s">
        <v>23</v>
      </c>
      <c r="R2" s="130"/>
      <c r="S2" s="129" t="s">
        <v>24</v>
      </c>
      <c r="T2" s="130"/>
      <c r="U2" s="129" t="s">
        <v>25</v>
      </c>
      <c r="V2" s="130"/>
      <c r="W2" s="129" t="s">
        <v>32</v>
      </c>
      <c r="X2" s="130"/>
    </row>
    <row r="3" spans="1:26" ht="26.4" x14ac:dyDescent="0.25">
      <c r="A3" s="7"/>
      <c r="B3" s="1"/>
      <c r="C3" s="57"/>
      <c r="D3" s="57"/>
      <c r="E3" s="57" t="s">
        <v>64</v>
      </c>
      <c r="F3" s="58" t="s">
        <v>78</v>
      </c>
      <c r="G3" s="57" t="s">
        <v>64</v>
      </c>
      <c r="H3" s="58" t="s">
        <v>78</v>
      </c>
      <c r="I3" s="57" t="s">
        <v>64</v>
      </c>
      <c r="J3" s="58" t="s">
        <v>78</v>
      </c>
      <c r="K3" s="57" t="s">
        <v>64</v>
      </c>
      <c r="L3" s="58" t="s">
        <v>78</v>
      </c>
      <c r="M3" s="57" t="s">
        <v>64</v>
      </c>
      <c r="N3" s="58" t="s">
        <v>78</v>
      </c>
      <c r="O3" s="57" t="s">
        <v>64</v>
      </c>
      <c r="P3" s="58" t="s">
        <v>78</v>
      </c>
      <c r="Q3" s="57" t="s">
        <v>64</v>
      </c>
      <c r="R3" s="58" t="s">
        <v>78</v>
      </c>
      <c r="S3" s="57" t="s">
        <v>64</v>
      </c>
      <c r="T3" s="58" t="s">
        <v>78</v>
      </c>
      <c r="U3" s="57" t="s">
        <v>64</v>
      </c>
      <c r="V3" s="58" t="s">
        <v>78</v>
      </c>
      <c r="W3" s="57" t="s">
        <v>64</v>
      </c>
      <c r="X3" s="58" t="s">
        <v>78</v>
      </c>
    </row>
    <row r="4" spans="1:26" ht="15.6" x14ac:dyDescent="0.25">
      <c r="A4" s="8" t="s">
        <v>0</v>
      </c>
      <c r="B4" s="3">
        <v>8</v>
      </c>
      <c r="C4" s="2">
        <f>B4/(B4+B8+B12)</f>
        <v>0.38095238095238093</v>
      </c>
      <c r="D4" s="51"/>
      <c r="E4" s="21"/>
      <c r="F4" s="3"/>
      <c r="G4" s="21"/>
      <c r="H4" s="3"/>
      <c r="I4" s="21"/>
      <c r="J4" s="3"/>
      <c r="K4" s="21"/>
      <c r="L4" s="3"/>
      <c r="M4" s="21"/>
      <c r="N4" s="3"/>
      <c r="O4" s="21"/>
      <c r="P4" s="3"/>
      <c r="Q4" s="20"/>
      <c r="R4" s="3"/>
      <c r="S4" s="21"/>
      <c r="T4" s="3"/>
      <c r="U4" s="51"/>
      <c r="V4" s="54"/>
      <c r="W4" s="51"/>
      <c r="X4" s="54"/>
    </row>
    <row r="5" spans="1:26" ht="14.25" customHeight="1" x14ac:dyDescent="0.25">
      <c r="A5" s="9" t="s">
        <v>12</v>
      </c>
      <c r="B5" s="49">
        <v>8</v>
      </c>
      <c r="C5" s="49"/>
      <c r="D5" s="72">
        <f>B5/(B5+B6+B7)</f>
        <v>0.36363636363636365</v>
      </c>
      <c r="E5" s="20">
        <v>0.9</v>
      </c>
      <c r="F5" s="5">
        <f>($D5*E5)^$Y$5</f>
        <v>0.10710743801652893</v>
      </c>
      <c r="G5" s="20">
        <v>0.5</v>
      </c>
      <c r="H5" s="5">
        <f>($D5*G5)^$Y$5</f>
        <v>3.3057851239669422E-2</v>
      </c>
      <c r="I5" s="20">
        <v>0.57999999999999996</v>
      </c>
      <c r="J5" s="5">
        <f>($D5*I5)^$Y$5</f>
        <v>4.4482644628099172E-2</v>
      </c>
      <c r="K5" s="20">
        <v>0.8</v>
      </c>
      <c r="L5" s="5">
        <f>($D5*K5)^$Y$5</f>
        <v>8.4628099173553739E-2</v>
      </c>
      <c r="M5" s="20">
        <v>0.5</v>
      </c>
      <c r="N5" s="5">
        <f>($D5*M5)^$Y$5</f>
        <v>3.3057851239669422E-2</v>
      </c>
      <c r="O5" s="20">
        <v>0.5</v>
      </c>
      <c r="P5" s="5">
        <f>($D5*O5)^$Y$5</f>
        <v>3.3057851239669422E-2</v>
      </c>
      <c r="Q5" s="20">
        <v>0.5</v>
      </c>
      <c r="R5" s="5">
        <f>($D5*Q5)^$Y$5</f>
        <v>3.3057851239669422E-2</v>
      </c>
      <c r="S5" s="20">
        <v>0.4</v>
      </c>
      <c r="T5" s="5">
        <f>($D5*S5)^$Y$5</f>
        <v>2.1157024793388435E-2</v>
      </c>
      <c r="U5" s="20">
        <v>0.8</v>
      </c>
      <c r="V5" s="5">
        <f>($D5*U5)^$Y$5</f>
        <v>8.4628099173553739E-2</v>
      </c>
      <c r="W5" s="20">
        <v>0.8</v>
      </c>
      <c r="X5" s="5">
        <f>($D5*W5)^$Y$5</f>
        <v>8.4628099173553739E-2</v>
      </c>
      <c r="Y5">
        <v>2</v>
      </c>
      <c r="Z5" s="25" t="s">
        <v>42</v>
      </c>
    </row>
    <row r="6" spans="1:26" ht="14.25" customHeight="1" x14ac:dyDescent="0.25">
      <c r="A6" s="24" t="s">
        <v>13</v>
      </c>
      <c r="B6" s="49">
        <v>10</v>
      </c>
      <c r="C6" s="49"/>
      <c r="D6" s="72">
        <f>B6/(B5+B6+B7)</f>
        <v>0.45454545454545453</v>
      </c>
      <c r="E6" s="20">
        <v>1</v>
      </c>
      <c r="F6" s="5">
        <f t="shared" ref="F6:F14" si="0">($D6*E6)^$Y$5</f>
        <v>0.20661157024793386</v>
      </c>
      <c r="G6" s="20">
        <v>1</v>
      </c>
      <c r="H6" s="5">
        <f t="shared" ref="H6:H14" si="1">($D6*G6)^$Y$5</f>
        <v>0.20661157024793386</v>
      </c>
      <c r="I6" s="20">
        <v>1</v>
      </c>
      <c r="J6" s="5">
        <f t="shared" ref="J6:J14" si="2">($D6*I6)^$Y$5</f>
        <v>0.20661157024793386</v>
      </c>
      <c r="K6" s="20">
        <v>1</v>
      </c>
      <c r="L6" s="5">
        <f t="shared" ref="L6:L14" si="3">($D6*K6)^$Y$5</f>
        <v>0.20661157024793386</v>
      </c>
      <c r="M6" s="20">
        <v>0.2</v>
      </c>
      <c r="N6" s="5">
        <f t="shared" ref="N6:N14" si="4">($D6*M6)^$Y$5</f>
        <v>8.2644628099173556E-3</v>
      </c>
      <c r="O6" s="20">
        <v>0.2</v>
      </c>
      <c r="P6" s="5">
        <f t="shared" ref="P6:P14" si="5">($D6*O6)^$Y$5</f>
        <v>8.2644628099173556E-3</v>
      </c>
      <c r="Q6" s="20">
        <v>0.2</v>
      </c>
      <c r="R6" s="5">
        <f t="shared" ref="R6:R14" si="6">($D6*Q6)^$Y$5</f>
        <v>8.2644628099173556E-3</v>
      </c>
      <c r="S6" s="20">
        <v>0.4</v>
      </c>
      <c r="T6" s="5">
        <f t="shared" ref="T6:T14" si="7">($D6*S6)^$Y$5</f>
        <v>3.3057851239669422E-2</v>
      </c>
      <c r="U6" s="20">
        <v>1</v>
      </c>
      <c r="V6" s="5">
        <f t="shared" ref="V6:V14" si="8">($D6*U6)^$Y$5</f>
        <v>0.20661157024793386</v>
      </c>
      <c r="W6" s="20">
        <v>0.1</v>
      </c>
      <c r="X6" s="5">
        <f t="shared" ref="X6:X14" si="9">($D6*W6)^$Y$5</f>
        <v>2.0661157024793389E-3</v>
      </c>
    </row>
    <row r="7" spans="1:26" ht="16.5" customHeight="1" x14ac:dyDescent="0.25">
      <c r="A7" s="9" t="s">
        <v>14</v>
      </c>
      <c r="B7" s="49">
        <v>4</v>
      </c>
      <c r="C7" s="49"/>
      <c r="D7" s="72">
        <f>B7/(B5+B6+B7)</f>
        <v>0.18181818181818182</v>
      </c>
      <c r="E7" s="5">
        <v>0</v>
      </c>
      <c r="F7" s="5">
        <f t="shared" si="0"/>
        <v>0</v>
      </c>
      <c r="G7" s="5">
        <v>0.54</v>
      </c>
      <c r="H7" s="5">
        <f t="shared" si="1"/>
        <v>9.6396694214876052E-3</v>
      </c>
      <c r="I7" s="5">
        <v>0.57999999999999996</v>
      </c>
      <c r="J7" s="5">
        <f t="shared" si="2"/>
        <v>1.1120661157024793E-2</v>
      </c>
      <c r="K7" s="5">
        <v>0.28999999999999998</v>
      </c>
      <c r="L7" s="5">
        <f t="shared" si="3"/>
        <v>2.7801652892561982E-3</v>
      </c>
      <c r="M7" s="5">
        <v>0.08</v>
      </c>
      <c r="N7" s="5">
        <f t="shared" si="4"/>
        <v>2.1157024793388429E-4</v>
      </c>
      <c r="O7" s="5">
        <v>0</v>
      </c>
      <c r="P7" s="5">
        <f t="shared" si="5"/>
        <v>0</v>
      </c>
      <c r="Q7" s="42">
        <v>0</v>
      </c>
      <c r="R7" s="5">
        <f t="shared" si="6"/>
        <v>0</v>
      </c>
      <c r="S7" s="5">
        <v>0</v>
      </c>
      <c r="T7" s="5">
        <f t="shared" si="7"/>
        <v>0</v>
      </c>
      <c r="U7" s="5">
        <v>1</v>
      </c>
      <c r="V7" s="5">
        <f t="shared" si="8"/>
        <v>3.3057851239669422E-2</v>
      </c>
      <c r="W7" s="5">
        <v>0.54</v>
      </c>
      <c r="X7" s="5">
        <f t="shared" si="9"/>
        <v>9.6396694214876052E-3</v>
      </c>
    </row>
    <row r="8" spans="1:26" ht="17.25" customHeight="1" x14ac:dyDescent="0.25">
      <c r="A8" s="8" t="s">
        <v>1</v>
      </c>
      <c r="B8" s="3">
        <v>4</v>
      </c>
      <c r="C8" s="2">
        <f>B8/(B4+B8+B12)</f>
        <v>0.19047619047619047</v>
      </c>
      <c r="D8" s="56"/>
      <c r="E8" s="21"/>
      <c r="F8" s="5"/>
      <c r="G8" s="21"/>
      <c r="H8" s="5"/>
      <c r="I8" s="21"/>
      <c r="J8" s="5"/>
      <c r="K8" s="20"/>
      <c r="L8" s="5"/>
      <c r="M8" s="21"/>
      <c r="N8" s="5"/>
      <c r="O8" s="21"/>
      <c r="P8" s="5"/>
      <c r="Q8" s="20"/>
      <c r="R8" s="5"/>
      <c r="S8" s="21"/>
      <c r="T8" s="5"/>
      <c r="U8" s="20"/>
      <c r="V8" s="5"/>
      <c r="W8" s="20"/>
      <c r="X8" s="5"/>
    </row>
    <row r="9" spans="1:26" ht="17.25" customHeight="1" x14ac:dyDescent="0.25">
      <c r="A9" s="9" t="s">
        <v>15</v>
      </c>
      <c r="B9" s="49">
        <v>6</v>
      </c>
      <c r="C9" s="49"/>
      <c r="D9" s="72">
        <f>B9/(B9+B10+B11)</f>
        <v>0.24</v>
      </c>
      <c r="E9" s="20">
        <v>0.2</v>
      </c>
      <c r="F9" s="5">
        <f t="shared" si="0"/>
        <v>2.3040000000000001E-3</v>
      </c>
      <c r="G9" s="20">
        <v>0.5</v>
      </c>
      <c r="H9" s="5">
        <f t="shared" si="1"/>
        <v>1.44E-2</v>
      </c>
      <c r="I9" s="20">
        <v>0.5</v>
      </c>
      <c r="J9" s="5">
        <f t="shared" si="2"/>
        <v>1.44E-2</v>
      </c>
      <c r="K9" s="20">
        <v>0.8</v>
      </c>
      <c r="L9" s="5">
        <f t="shared" si="3"/>
        <v>3.6864000000000001E-2</v>
      </c>
      <c r="M9" s="20">
        <v>0.5</v>
      </c>
      <c r="N9" s="5">
        <f t="shared" si="4"/>
        <v>1.44E-2</v>
      </c>
      <c r="O9" s="20">
        <v>0.5</v>
      </c>
      <c r="P9" s="5">
        <f t="shared" si="5"/>
        <v>1.44E-2</v>
      </c>
      <c r="Q9" s="20">
        <v>0.5</v>
      </c>
      <c r="R9" s="5">
        <f t="shared" si="6"/>
        <v>1.44E-2</v>
      </c>
      <c r="S9" s="20">
        <v>0.5</v>
      </c>
      <c r="T9" s="5">
        <f t="shared" si="7"/>
        <v>1.44E-2</v>
      </c>
      <c r="U9" s="20">
        <v>0.4</v>
      </c>
      <c r="V9" s="5">
        <f t="shared" si="8"/>
        <v>9.2160000000000002E-3</v>
      </c>
      <c r="W9" s="20">
        <v>0.5</v>
      </c>
      <c r="X9" s="5">
        <f t="shared" si="9"/>
        <v>1.44E-2</v>
      </c>
    </row>
    <row r="10" spans="1:26" ht="17.25" customHeight="1" x14ac:dyDescent="0.25">
      <c r="A10" s="9" t="s">
        <v>31</v>
      </c>
      <c r="B10" s="49">
        <v>9</v>
      </c>
      <c r="C10" s="49"/>
      <c r="D10" s="2">
        <f>B10/(B9+B10+B11)</f>
        <v>0.36</v>
      </c>
      <c r="E10" s="5">
        <v>0.5</v>
      </c>
      <c r="F10" s="5">
        <f t="shared" si="0"/>
        <v>3.2399999999999998E-2</v>
      </c>
      <c r="G10" s="5">
        <v>0.95</v>
      </c>
      <c r="H10" s="5">
        <f t="shared" si="1"/>
        <v>0.11696399999999998</v>
      </c>
      <c r="I10" s="5">
        <v>0.96</v>
      </c>
      <c r="J10" s="5">
        <f t="shared" si="2"/>
        <v>0.11943935999999998</v>
      </c>
      <c r="K10" s="5">
        <v>0.94</v>
      </c>
      <c r="L10" s="5">
        <f t="shared" si="3"/>
        <v>0.11451455999999999</v>
      </c>
      <c r="M10" s="5">
        <v>0.7</v>
      </c>
      <c r="N10" s="5">
        <f t="shared" si="4"/>
        <v>6.3504000000000005E-2</v>
      </c>
      <c r="O10" s="5">
        <v>0.11</v>
      </c>
      <c r="P10" s="5">
        <f t="shared" si="5"/>
        <v>1.5681599999999996E-3</v>
      </c>
      <c r="Q10" s="5">
        <v>0.16</v>
      </c>
      <c r="R10" s="5">
        <f t="shared" si="6"/>
        <v>3.3177599999999999E-3</v>
      </c>
      <c r="S10" s="5">
        <v>0.85</v>
      </c>
      <c r="T10" s="5">
        <f t="shared" si="7"/>
        <v>9.3635999999999997E-2</v>
      </c>
      <c r="U10" s="5">
        <v>0</v>
      </c>
      <c r="V10" s="5">
        <f t="shared" si="8"/>
        <v>0</v>
      </c>
      <c r="W10" s="5">
        <v>0.83</v>
      </c>
      <c r="X10" s="5">
        <f t="shared" si="9"/>
        <v>8.9281439999999976E-2</v>
      </c>
    </row>
    <row r="11" spans="1:26" ht="18.75" customHeight="1" x14ac:dyDescent="0.25">
      <c r="A11" s="9" t="s">
        <v>17</v>
      </c>
      <c r="B11" s="49">
        <v>10</v>
      </c>
      <c r="C11" s="49"/>
      <c r="D11" s="72">
        <f>B11/(B9+B10+B11)</f>
        <v>0.4</v>
      </c>
      <c r="E11" s="20">
        <v>0.2</v>
      </c>
      <c r="F11" s="5">
        <f t="shared" si="0"/>
        <v>6.4000000000000029E-3</v>
      </c>
      <c r="G11" s="20">
        <v>0.5</v>
      </c>
      <c r="H11" s="5">
        <f t="shared" si="1"/>
        <v>4.0000000000000008E-2</v>
      </c>
      <c r="I11" s="20">
        <v>0.5</v>
      </c>
      <c r="J11" s="5">
        <f t="shared" si="2"/>
        <v>4.0000000000000008E-2</v>
      </c>
      <c r="K11" s="20">
        <v>0.8</v>
      </c>
      <c r="L11" s="5">
        <f t="shared" si="3"/>
        <v>0.10240000000000005</v>
      </c>
      <c r="M11" s="20">
        <v>0.5</v>
      </c>
      <c r="N11" s="5">
        <f t="shared" si="4"/>
        <v>4.0000000000000008E-2</v>
      </c>
      <c r="O11" s="20">
        <v>0.5</v>
      </c>
      <c r="P11" s="5">
        <f t="shared" si="5"/>
        <v>4.0000000000000008E-2</v>
      </c>
      <c r="Q11" s="20">
        <v>0.5</v>
      </c>
      <c r="R11" s="5">
        <f t="shared" si="6"/>
        <v>4.0000000000000008E-2</v>
      </c>
      <c r="S11" s="20">
        <v>0.5</v>
      </c>
      <c r="T11" s="5">
        <f t="shared" si="7"/>
        <v>4.0000000000000008E-2</v>
      </c>
      <c r="U11" s="20">
        <v>0.6</v>
      </c>
      <c r="V11" s="5">
        <f t="shared" si="8"/>
        <v>5.7599999999999998E-2</v>
      </c>
      <c r="W11" s="20">
        <v>0.6</v>
      </c>
      <c r="X11" s="5">
        <f t="shared" si="9"/>
        <v>5.7599999999999998E-2</v>
      </c>
    </row>
    <row r="12" spans="1:26" ht="17.25" customHeight="1" x14ac:dyDescent="0.25">
      <c r="A12" s="8" t="s">
        <v>18</v>
      </c>
      <c r="B12" s="3">
        <v>9</v>
      </c>
      <c r="C12" s="2">
        <f>B12/(B4+B8+B12)</f>
        <v>0.42857142857142855</v>
      </c>
      <c r="D12" s="56"/>
      <c r="E12" s="21"/>
      <c r="F12" s="5"/>
      <c r="G12" s="21"/>
      <c r="H12" s="5"/>
      <c r="I12" s="21"/>
      <c r="J12" s="5"/>
      <c r="K12" s="20"/>
      <c r="L12" s="5"/>
      <c r="M12" s="21"/>
      <c r="N12" s="5"/>
      <c r="O12" s="21"/>
      <c r="P12" s="5"/>
      <c r="Q12" s="20"/>
      <c r="R12" s="5"/>
      <c r="S12" s="21"/>
      <c r="T12" s="5"/>
      <c r="U12" s="20"/>
      <c r="V12" s="5"/>
      <c r="W12" s="20"/>
      <c r="X12" s="5"/>
    </row>
    <row r="13" spans="1:26" ht="18" customHeight="1" x14ac:dyDescent="0.25">
      <c r="A13" s="9" t="s">
        <v>19</v>
      </c>
      <c r="B13" s="49">
        <v>10</v>
      </c>
      <c r="C13" s="49"/>
      <c r="D13" s="72">
        <f>B13/(B13+B14)</f>
        <v>0.625</v>
      </c>
      <c r="E13" s="20">
        <v>0.8</v>
      </c>
      <c r="F13" s="5">
        <f t="shared" si="0"/>
        <v>0.25</v>
      </c>
      <c r="G13" s="20">
        <v>0.9</v>
      </c>
      <c r="H13" s="5">
        <f t="shared" si="1"/>
        <v>0.31640625</v>
      </c>
      <c r="I13" s="20">
        <v>0.9</v>
      </c>
      <c r="J13" s="5">
        <f t="shared" si="2"/>
        <v>0.31640625</v>
      </c>
      <c r="K13" s="20">
        <v>0.7</v>
      </c>
      <c r="L13" s="5">
        <f t="shared" si="3"/>
        <v>0.19140625</v>
      </c>
      <c r="M13" s="20">
        <v>0.1</v>
      </c>
      <c r="N13" s="5">
        <f t="shared" si="4"/>
        <v>3.90625E-3</v>
      </c>
      <c r="O13" s="20">
        <v>0.1</v>
      </c>
      <c r="P13" s="5">
        <f t="shared" si="5"/>
        <v>3.90625E-3</v>
      </c>
      <c r="Q13" s="20">
        <v>0.9</v>
      </c>
      <c r="R13" s="5">
        <f t="shared" si="6"/>
        <v>0.31640625</v>
      </c>
      <c r="S13" s="20">
        <v>0.1</v>
      </c>
      <c r="T13" s="5">
        <f t="shared" si="7"/>
        <v>3.90625E-3</v>
      </c>
      <c r="U13" s="20">
        <v>0.5</v>
      </c>
      <c r="V13" s="5">
        <f t="shared" si="8"/>
        <v>9.765625E-2</v>
      </c>
      <c r="W13" s="20">
        <v>0.3</v>
      </c>
      <c r="X13" s="5">
        <f t="shared" si="9"/>
        <v>3.515625E-2</v>
      </c>
    </row>
    <row r="14" spans="1:26" x14ac:dyDescent="0.25">
      <c r="A14" s="9" t="s">
        <v>30</v>
      </c>
      <c r="B14" s="49">
        <v>6</v>
      </c>
      <c r="C14" s="49"/>
      <c r="D14" s="72">
        <f>B14/(B13+B14)</f>
        <v>0.375</v>
      </c>
      <c r="E14" s="20">
        <v>0.3</v>
      </c>
      <c r="F14" s="5">
        <f t="shared" si="0"/>
        <v>1.2656249999999997E-2</v>
      </c>
      <c r="G14" s="20">
        <v>0.5</v>
      </c>
      <c r="H14" s="5">
        <f t="shared" si="1"/>
        <v>3.515625E-2</v>
      </c>
      <c r="I14" s="20">
        <v>0.5</v>
      </c>
      <c r="J14" s="5">
        <f t="shared" si="2"/>
        <v>3.515625E-2</v>
      </c>
      <c r="K14" s="20">
        <v>0.8</v>
      </c>
      <c r="L14" s="5">
        <f t="shared" si="3"/>
        <v>9.0000000000000024E-2</v>
      </c>
      <c r="M14" s="20">
        <v>0.5</v>
      </c>
      <c r="N14" s="5">
        <f t="shared" si="4"/>
        <v>3.515625E-2</v>
      </c>
      <c r="O14" s="20">
        <v>0.5</v>
      </c>
      <c r="P14" s="5">
        <f t="shared" si="5"/>
        <v>3.515625E-2</v>
      </c>
      <c r="Q14" s="20">
        <v>0.5</v>
      </c>
      <c r="R14" s="5">
        <f t="shared" si="6"/>
        <v>3.515625E-2</v>
      </c>
      <c r="S14" s="20">
        <v>0.5</v>
      </c>
      <c r="T14" s="5">
        <f t="shared" si="7"/>
        <v>3.515625E-2</v>
      </c>
      <c r="U14" s="20">
        <v>0.1</v>
      </c>
      <c r="V14" s="5">
        <f t="shared" si="8"/>
        <v>1.4062500000000004E-3</v>
      </c>
      <c r="W14" s="20">
        <v>0.9</v>
      </c>
      <c r="X14" s="5">
        <f t="shared" si="9"/>
        <v>0.11390625000000001</v>
      </c>
    </row>
    <row r="15" spans="1:26" x14ac:dyDescent="0.25">
      <c r="A15" s="8" t="s">
        <v>5</v>
      </c>
      <c r="B15" s="4"/>
      <c r="C15" s="4"/>
      <c r="D15" s="2"/>
      <c r="E15" s="22"/>
      <c r="F15" s="6">
        <f>($C4*(SUM(F5:F7))+$C8*(SUM(F9:F11))+$C12*(SUM(F13:F14)))^(1/$Y$5)</f>
        <v>0.48980434947784446</v>
      </c>
      <c r="G15" s="23"/>
      <c r="H15" s="6">
        <f>($C4*(SUM(H5:H7))+$C8*(SUM(H9:H11))+$C12*(SUM(H13:H14)))^(1/$Y$5)</f>
        <v>0.52752753154389631</v>
      </c>
      <c r="I15" s="23"/>
      <c r="J15" s="6">
        <f>($C4*(SUM(J5:J7))+$C8*(SUM(J9:J11))+$C12*(SUM(J13:J14)))^(1/$Y$5)</f>
        <v>0.53260987903970458</v>
      </c>
      <c r="K15" s="26"/>
      <c r="L15" s="6">
        <f>($C4*(SUM(L5:L7))+$C8*(SUM(L9:L11))+$C12*(SUM(L13:L14)))^(1/$Y$5)</f>
        <v>0.53004623193174882</v>
      </c>
      <c r="M15" s="23"/>
      <c r="N15" s="6">
        <f>($C4*(SUM(N5:N7))+$C8*(SUM(N9:N11))+$C12*(SUM(N13:N14)))^(1/$Y$5)</f>
        <v>0.23456642620762544</v>
      </c>
      <c r="O15" s="23"/>
      <c r="P15" s="6">
        <f>($C4*(SUM(P5:P7))+$C8*(SUM(P9:P11))+$C12*(SUM(P13:P14)))^(1/$Y$5)</f>
        <v>0.2077101520315881</v>
      </c>
      <c r="Q15" s="20"/>
      <c r="R15" s="6">
        <f>($C4*(SUM(R5:R7))+$C8*(SUM(R9:R11))+$C12*(SUM(R13:R14)))^(1/$Y$5)</f>
        <v>0.42119512797326369</v>
      </c>
      <c r="S15" s="23"/>
      <c r="T15" s="6">
        <f>($C4*(SUM(T5:T7))+$C8*(SUM(T9:T11))+$C12*(SUM(T13:T14)))^(1/$Y$5)</f>
        <v>0.25610874813199241</v>
      </c>
      <c r="U15" s="20"/>
      <c r="V15" s="6">
        <f>($C4*(SUM(V5:V7))+$C8*(SUM(V9:V11))+$C12*(SUM(V13:V14)))^(1/$Y$5)</f>
        <v>0.42275776387730124</v>
      </c>
      <c r="W15" s="20"/>
      <c r="X15" s="6">
        <f>($C4*(SUM(X5:X7))+$C8*(SUM(X9:X11))+$C12*(SUM(X13:X14)))^(1/$Y$5)</f>
        <v>0.36235731736322718</v>
      </c>
    </row>
    <row r="16" spans="1:26" x14ac:dyDescent="0.25">
      <c r="A16" s="12" t="s">
        <v>8</v>
      </c>
      <c r="B16" s="5">
        <f>(1/$T$1)*(F15+H15+J15+L15+N15+P15+R15+T15+V15+X15)</f>
        <v>0.39846835275781922</v>
      </c>
      <c r="C16" s="10">
        <f>SUM(C4,C8,C12)</f>
        <v>1</v>
      </c>
      <c r="D16" s="10">
        <f>SUM(D5:D14)</f>
        <v>3</v>
      </c>
      <c r="E16" s="10"/>
    </row>
    <row r="18" spans="1:24" x14ac:dyDescent="0.25">
      <c r="A18" s="25" t="s">
        <v>38</v>
      </c>
    </row>
    <row r="19" spans="1:24" ht="50.25" customHeight="1" x14ac:dyDescent="0.25">
      <c r="A19" s="7" t="s">
        <v>3</v>
      </c>
      <c r="B19" s="50"/>
      <c r="C19" s="50" t="s">
        <v>26</v>
      </c>
      <c r="D19" s="50" t="s">
        <v>27</v>
      </c>
      <c r="E19" s="127" t="s">
        <v>20</v>
      </c>
      <c r="F19" s="128"/>
      <c r="G19" s="129" t="s">
        <v>36</v>
      </c>
      <c r="H19" s="130"/>
      <c r="I19" s="129" t="s">
        <v>35</v>
      </c>
      <c r="J19" s="130"/>
      <c r="K19" s="129" t="s">
        <v>34</v>
      </c>
      <c r="L19" s="130"/>
      <c r="M19" s="129" t="s">
        <v>21</v>
      </c>
      <c r="N19" s="130"/>
      <c r="O19" s="129" t="s">
        <v>22</v>
      </c>
      <c r="P19" s="130"/>
      <c r="Q19" s="129" t="s">
        <v>23</v>
      </c>
      <c r="R19" s="130"/>
      <c r="S19" s="129" t="s">
        <v>24</v>
      </c>
      <c r="T19" s="130"/>
      <c r="U19" s="129" t="s">
        <v>25</v>
      </c>
      <c r="V19" s="130"/>
      <c r="W19" s="129" t="s">
        <v>32</v>
      </c>
      <c r="X19" s="130"/>
    </row>
    <row r="20" spans="1:24" x14ac:dyDescent="0.25">
      <c r="A20" s="7"/>
      <c r="B20" s="1"/>
      <c r="C20" s="1"/>
      <c r="D20" s="1"/>
      <c r="E20" s="1" t="s">
        <v>28</v>
      </c>
      <c r="F20" s="29"/>
      <c r="G20" s="1" t="s">
        <v>28</v>
      </c>
      <c r="H20" s="1"/>
      <c r="I20" s="1" t="s">
        <v>28</v>
      </c>
      <c r="J20" s="37"/>
      <c r="K20" s="1" t="s">
        <v>28</v>
      </c>
      <c r="L20" s="36"/>
      <c r="M20" s="1" t="s">
        <v>28</v>
      </c>
      <c r="N20" s="33"/>
      <c r="O20" s="1" t="s">
        <v>28</v>
      </c>
      <c r="P20" s="33"/>
      <c r="Q20" s="1" t="s">
        <v>28</v>
      </c>
      <c r="R20" s="38"/>
      <c r="S20" s="1" t="s">
        <v>28</v>
      </c>
      <c r="T20" s="37"/>
      <c r="U20" s="1" t="s">
        <v>28</v>
      </c>
      <c r="V20" s="37"/>
      <c r="W20" s="1" t="s">
        <v>28</v>
      </c>
      <c r="X20" s="1"/>
    </row>
    <row r="21" spans="1:24" ht="15.6" x14ac:dyDescent="0.3">
      <c r="A21" s="8" t="s">
        <v>0</v>
      </c>
      <c r="B21" s="15"/>
      <c r="C21" s="15">
        <f>(1/$T$1)*C4*(SUM(F5:F7)+SUM(H5:H7)+SUM(J5:J7)+SUM(L5:L7)+SUM(N5:N7)+SUM(P5:P7)+SUM(R5:R7)+SUM(T5:T7)+SUM(V5:V7)+SUM(X5:X7))</f>
        <v>6.5458575364029922E-2</v>
      </c>
      <c r="D21" s="13"/>
      <c r="E21" s="15"/>
      <c r="F21" s="32"/>
      <c r="G21" s="15"/>
      <c r="H21" s="15"/>
      <c r="I21" s="15"/>
      <c r="J21" s="32"/>
      <c r="K21" s="15"/>
      <c r="L21" s="32"/>
      <c r="M21" s="15"/>
      <c r="N21" s="32"/>
      <c r="O21" s="15"/>
      <c r="P21" s="32"/>
      <c r="Q21" s="15"/>
      <c r="R21" s="32"/>
      <c r="S21" s="15"/>
      <c r="T21" s="32"/>
      <c r="U21" s="31"/>
      <c r="V21" s="30"/>
      <c r="W21" s="31"/>
      <c r="X21" s="40"/>
    </row>
    <row r="22" spans="1:24" ht="16.05" customHeight="1" x14ac:dyDescent="0.25">
      <c r="A22" s="9" t="s">
        <v>12</v>
      </c>
      <c r="B22" s="13"/>
      <c r="C22" s="15"/>
      <c r="D22" s="15">
        <f>(1/$T$1)*C$4*(SUM(F5+H5+J5+L5+N5+P5+R5+T5+V5+X5))</f>
        <v>2.129001180637545E-2</v>
      </c>
      <c r="E22" s="15">
        <f>(1/$T$1)*$C$4*F5</f>
        <v>4.0802833530106265E-3</v>
      </c>
      <c r="F22" s="32"/>
      <c r="G22" s="15">
        <f>(1/$T$1)*$C$4*H5</f>
        <v>1.2593467138921686E-3</v>
      </c>
      <c r="H22" s="15"/>
      <c r="I22" s="15">
        <f>(1/$T$1)*$C$4*J5</f>
        <v>1.6945769382133019E-3</v>
      </c>
      <c r="J22" s="32"/>
      <c r="K22" s="15">
        <f>(1/$T$1)*$C$4*L5</f>
        <v>3.223927587563952E-3</v>
      </c>
      <c r="L22" s="32"/>
      <c r="M22" s="15">
        <f>(1/$T$1)*$C$4*N5</f>
        <v>1.2593467138921686E-3</v>
      </c>
      <c r="N22" s="32"/>
      <c r="O22" s="15">
        <f>(1/$T$1)*$C$4*P5</f>
        <v>1.2593467138921686E-3</v>
      </c>
      <c r="P22" s="32"/>
      <c r="Q22" s="15">
        <f>(1/$T$1)*$C$4*R5</f>
        <v>1.2593467138921686E-3</v>
      </c>
      <c r="R22" s="32"/>
      <c r="S22" s="15">
        <f>(1/$T$1)*$C$4*T5</f>
        <v>8.0598189689098801E-4</v>
      </c>
      <c r="T22" s="32"/>
      <c r="U22" s="15">
        <f>(1/$T$1)*$C$4*V5</f>
        <v>3.223927587563952E-3</v>
      </c>
      <c r="V22" s="30"/>
      <c r="W22" s="15">
        <f>(1/$T$1)*$C$4*X5</f>
        <v>3.223927587563952E-3</v>
      </c>
      <c r="X22" s="41"/>
    </row>
    <row r="23" spans="1:24" ht="13.8" x14ac:dyDescent="0.25">
      <c r="A23" s="24" t="s">
        <v>13</v>
      </c>
      <c r="B23" s="13"/>
      <c r="C23" s="15"/>
      <c r="D23" s="15">
        <f t="shared" ref="D23:D24" si="10">(1/$T$1)*C$4*(SUM(F6+H6+J6+L6+N6+P6+R6+T6+V6+X6))</f>
        <v>4.1637150728059819E-2</v>
      </c>
      <c r="E23" s="45">
        <f>(1/$T$1)*$C$4*F6</f>
        <v>7.8709169618260532E-3</v>
      </c>
      <c r="F23" s="96"/>
      <c r="G23" s="45">
        <f>(1/$T$1)*$C$4*H6</f>
        <v>7.8709169618260532E-3</v>
      </c>
      <c r="H23" s="59"/>
      <c r="I23" s="45">
        <f>(1/$T$1)*$C$4*J6</f>
        <v>7.8709169618260532E-3</v>
      </c>
      <c r="J23" s="96"/>
      <c r="K23" s="45">
        <f t="shared" ref="K23:U24" si="11">(1/$T$1)*$C$4*L6</f>
        <v>7.8709169618260532E-3</v>
      </c>
      <c r="L23" s="32"/>
      <c r="M23" s="15">
        <f t="shared" si="11"/>
        <v>3.1483667847304216E-4</v>
      </c>
      <c r="N23" s="32"/>
      <c r="O23" s="15">
        <f t="shared" si="11"/>
        <v>3.1483667847304216E-4</v>
      </c>
      <c r="P23" s="32"/>
      <c r="Q23" s="15">
        <f t="shared" si="11"/>
        <v>3.1483667847304216E-4</v>
      </c>
      <c r="R23" s="32"/>
      <c r="S23" s="15">
        <f t="shared" si="11"/>
        <v>1.2593467138921686E-3</v>
      </c>
      <c r="T23" s="32"/>
      <c r="U23" s="45">
        <f t="shared" si="11"/>
        <v>7.8709169618260532E-3</v>
      </c>
      <c r="V23" s="30"/>
      <c r="W23" s="15">
        <f>(1/$T$1)*$C$4*X6</f>
        <v>7.870916961826054E-5</v>
      </c>
      <c r="X23" s="41"/>
    </row>
    <row r="24" spans="1:24" ht="13.8" x14ac:dyDescent="0.25">
      <c r="A24" s="9" t="s">
        <v>14</v>
      </c>
      <c r="B24" s="13"/>
      <c r="C24" s="15"/>
      <c r="D24" s="15">
        <f t="shared" si="10"/>
        <v>2.531412829594648E-3</v>
      </c>
      <c r="E24" s="15">
        <f>(1/$T$1)*$C$4*F7</f>
        <v>0</v>
      </c>
      <c r="F24" s="32"/>
      <c r="G24" s="15">
        <f>(1/$T$1)*$C$4*H7</f>
        <v>3.6722550177095643E-4</v>
      </c>
      <c r="H24" s="15"/>
      <c r="I24" s="15">
        <f>(1/$T$1)*$C$4*J7</f>
        <v>4.2364423455332548E-4</v>
      </c>
      <c r="J24" s="32"/>
      <c r="K24" s="15">
        <f t="shared" si="11"/>
        <v>1.0591105863833137E-4</v>
      </c>
      <c r="L24" s="32"/>
      <c r="M24" s="15">
        <f t="shared" si="11"/>
        <v>8.0598189689098782E-6</v>
      </c>
      <c r="N24" s="32"/>
      <c r="O24" s="15">
        <f t="shared" si="11"/>
        <v>0</v>
      </c>
      <c r="P24" s="32"/>
      <c r="Q24" s="15">
        <f t="shared" si="11"/>
        <v>0</v>
      </c>
      <c r="R24" s="32"/>
      <c r="S24" s="15">
        <f t="shared" si="11"/>
        <v>0</v>
      </c>
      <c r="T24" s="32"/>
      <c r="U24" s="15">
        <f t="shared" si="11"/>
        <v>1.2593467138921686E-3</v>
      </c>
      <c r="V24" s="30"/>
      <c r="W24" s="15">
        <f>(1/$T$1)*$C$4*X7</f>
        <v>3.6722550177095643E-4</v>
      </c>
      <c r="X24" s="41"/>
    </row>
    <row r="25" spans="1:24" ht="13.8" x14ac:dyDescent="0.25">
      <c r="A25" s="8" t="s">
        <v>1</v>
      </c>
      <c r="B25" s="13"/>
      <c r="C25" s="15">
        <f>(1/$T$1)*C8*(SUM(F9:F11)+SUM(H9:H11)+SUM(J9:J11)+SUM(L9:L11)+SUM(N9:N11)+SUM(P9:P11)+SUM(R9:R11)+SUM(T9:T11)+SUM(V9:V11)+SUM(X9:X11))</f>
        <v>2.376779580952381E-2</v>
      </c>
      <c r="D25" s="15"/>
      <c r="E25" s="15"/>
      <c r="F25" s="32"/>
      <c r="G25" s="15"/>
      <c r="H25" s="15"/>
      <c r="I25" s="15"/>
      <c r="J25" s="32"/>
      <c r="K25" s="15"/>
      <c r="L25" s="32"/>
      <c r="M25" s="15"/>
      <c r="N25" s="32"/>
      <c r="O25" s="15"/>
      <c r="P25" s="32"/>
      <c r="Q25" s="15"/>
      <c r="R25" s="32"/>
      <c r="S25" s="15"/>
      <c r="T25" s="32"/>
      <c r="U25" s="31"/>
      <c r="V25" s="30"/>
      <c r="W25" s="15"/>
      <c r="X25" s="41"/>
    </row>
    <row r="26" spans="1:24" ht="13.8" x14ac:dyDescent="0.25">
      <c r="A26" s="9" t="s">
        <v>15</v>
      </c>
      <c r="B26" s="13"/>
      <c r="C26" s="15"/>
      <c r="D26" s="95">
        <f>(1/$T$1)*C$8*(SUM(F9+H9+J9+L9+N9+P9+R9+T9+V9+X9))</f>
        <v>2.8416000000000001E-3</v>
      </c>
      <c r="E26" s="15">
        <f>(1/$T$1)*$C$8*F9</f>
        <v>4.3885714285714293E-5</v>
      </c>
      <c r="F26" s="32"/>
      <c r="G26" s="15">
        <f t="shared" ref="G26:U28" si="12">(1/$T$1)*$C$8*H9</f>
        <v>2.7428571428571432E-4</v>
      </c>
      <c r="H26" s="15"/>
      <c r="I26" s="15">
        <f t="shared" si="12"/>
        <v>2.7428571428571432E-4</v>
      </c>
      <c r="J26" s="32"/>
      <c r="K26" s="15">
        <f t="shared" si="12"/>
        <v>7.0217142857142869E-4</v>
      </c>
      <c r="L26" s="32"/>
      <c r="M26" s="15">
        <f t="shared" si="12"/>
        <v>2.7428571428571432E-4</v>
      </c>
      <c r="N26" s="32"/>
      <c r="O26" s="15">
        <f t="shared" si="12"/>
        <v>2.7428571428571432E-4</v>
      </c>
      <c r="P26" s="32"/>
      <c r="Q26" s="15">
        <f t="shared" si="12"/>
        <v>2.7428571428571432E-4</v>
      </c>
      <c r="R26" s="32"/>
      <c r="S26" s="15">
        <f t="shared" si="12"/>
        <v>2.7428571428571432E-4</v>
      </c>
      <c r="T26" s="32"/>
      <c r="U26" s="15">
        <f t="shared" si="12"/>
        <v>1.7554285714285717E-4</v>
      </c>
      <c r="V26" s="30"/>
      <c r="W26" s="15">
        <f>(1/$T$1)*$C$8*X9</f>
        <v>2.7428571428571432E-4</v>
      </c>
      <c r="X26" s="41"/>
    </row>
    <row r="27" spans="1:24" ht="13.8" x14ac:dyDescent="0.25">
      <c r="A27" s="9" t="s">
        <v>16</v>
      </c>
      <c r="B27" s="14"/>
      <c r="C27" s="15"/>
      <c r="D27" s="95">
        <f t="shared" ref="D27:D28" si="13">(1/$T$1)*C$8*(SUM(F10+H10+J10+L10+N10+P10+R10+T10+V10+X10))</f>
        <v>1.208810057142857E-2</v>
      </c>
      <c r="E27" s="15">
        <f>(1/$T$1)*$C$8*F10</f>
        <v>6.1714285714285712E-4</v>
      </c>
      <c r="F27" s="32"/>
      <c r="G27" s="15">
        <f t="shared" si="12"/>
        <v>2.2278857142857141E-3</v>
      </c>
      <c r="H27" s="15"/>
      <c r="I27" s="15">
        <f t="shared" si="12"/>
        <v>2.2750354285714283E-3</v>
      </c>
      <c r="J27" s="32"/>
      <c r="K27" s="15">
        <f t="shared" si="12"/>
        <v>2.1812297142857142E-3</v>
      </c>
      <c r="L27" s="32"/>
      <c r="M27" s="15">
        <f t="shared" si="12"/>
        <v>1.2096000000000001E-3</v>
      </c>
      <c r="N27" s="32"/>
      <c r="O27" s="15">
        <f t="shared" si="12"/>
        <v>2.9869714285714281E-5</v>
      </c>
      <c r="P27" s="32"/>
      <c r="Q27" s="15">
        <f t="shared" si="12"/>
        <v>6.319542857142857E-5</v>
      </c>
      <c r="R27" s="32"/>
      <c r="S27" s="15">
        <f t="shared" si="12"/>
        <v>1.7835428571428573E-3</v>
      </c>
      <c r="T27" s="32"/>
      <c r="U27" s="15">
        <f t="shared" si="12"/>
        <v>0</v>
      </c>
      <c r="V27" s="30"/>
      <c r="W27" s="15">
        <f>(1/$T$1)*$C$8*X10</f>
        <v>1.7005988571428569E-3</v>
      </c>
      <c r="X27" s="41"/>
    </row>
    <row r="28" spans="1:24" ht="16.5" customHeight="1" x14ac:dyDescent="0.25">
      <c r="A28" s="9" t="s">
        <v>17</v>
      </c>
      <c r="B28" s="13"/>
      <c r="C28" s="15"/>
      <c r="D28" s="95">
        <f t="shared" si="13"/>
        <v>8.8380952380952404E-3</v>
      </c>
      <c r="E28" s="15">
        <f>(1/$T$1)*$C$8*F11</f>
        <v>1.2190476190476197E-4</v>
      </c>
      <c r="F28" s="32"/>
      <c r="G28" s="15">
        <f t="shared" si="12"/>
        <v>7.6190476190476214E-4</v>
      </c>
      <c r="H28" s="15"/>
      <c r="I28" s="15">
        <f t="shared" si="12"/>
        <v>7.6190476190476214E-4</v>
      </c>
      <c r="J28" s="32"/>
      <c r="K28" s="15">
        <f t="shared" si="12"/>
        <v>1.9504761904761915E-3</v>
      </c>
      <c r="L28" s="32"/>
      <c r="M28" s="15">
        <f t="shared" si="12"/>
        <v>7.6190476190476214E-4</v>
      </c>
      <c r="N28" s="32"/>
      <c r="O28" s="15">
        <f t="shared" si="12"/>
        <v>7.6190476190476214E-4</v>
      </c>
      <c r="P28" s="32"/>
      <c r="Q28" s="15">
        <f t="shared" si="12"/>
        <v>7.6190476190476214E-4</v>
      </c>
      <c r="R28" s="32"/>
      <c r="S28" s="15">
        <f t="shared" si="12"/>
        <v>7.6190476190476214E-4</v>
      </c>
      <c r="T28" s="32"/>
      <c r="U28" s="15">
        <f t="shared" si="12"/>
        <v>1.0971428571428573E-3</v>
      </c>
      <c r="V28" s="30"/>
      <c r="W28" s="15">
        <f>(1/$T$1)*$C$8*X11</f>
        <v>1.0971428571428573E-3</v>
      </c>
      <c r="X28" s="41"/>
    </row>
    <row r="29" spans="1:24" ht="13.8" x14ac:dyDescent="0.25">
      <c r="A29" s="8" t="s">
        <v>18</v>
      </c>
      <c r="B29" s="13"/>
      <c r="C29" s="61">
        <f>(1/$T$1)*C12*(SUM(F13:F14)+SUM(H13:H14)+SUM(J13:J14)+SUM(L13:L14)+SUM(N13:N14)+SUM(P13:P14)+SUM(R13:R14)+SUM(T13:T14)+SUM(V13:V14)+SUM(X13:X14))</f>
        <v>8.4174107142857155E-2</v>
      </c>
      <c r="D29" s="95"/>
      <c r="E29" s="15"/>
      <c r="F29" s="32"/>
      <c r="G29" s="15"/>
      <c r="H29" s="15"/>
      <c r="I29" s="15"/>
      <c r="J29" s="32"/>
      <c r="K29" s="15"/>
      <c r="L29" s="32"/>
      <c r="M29" s="15"/>
      <c r="N29" s="32"/>
      <c r="O29" s="15"/>
      <c r="P29" s="32"/>
      <c r="Q29" s="15"/>
      <c r="R29" s="32"/>
      <c r="S29" s="15"/>
      <c r="T29" s="32"/>
      <c r="U29" s="31"/>
      <c r="V29" s="30"/>
      <c r="W29" s="15"/>
      <c r="X29" s="41"/>
    </row>
    <row r="30" spans="1:24" ht="15.6" x14ac:dyDescent="0.25">
      <c r="A30" s="9" t="s">
        <v>19</v>
      </c>
      <c r="B30" s="13"/>
      <c r="C30" s="15"/>
      <c r="D30" s="125">
        <f>(1/$T$1)*C$12*(SUM(F13+H13+J13+L13+N13+P13+R13+T13+V13+X13))</f>
        <v>6.579241071428571E-2</v>
      </c>
      <c r="E30" s="45">
        <f>(1/$T$1)*$C$12*F13</f>
        <v>1.0714285714285714E-2</v>
      </c>
      <c r="F30" s="94"/>
      <c r="G30" s="61">
        <f t="shared" ref="G30:U31" si="14">(1/$T$1)*$C$12*H13</f>
        <v>1.3560267857142858E-2</v>
      </c>
      <c r="H30" s="95"/>
      <c r="I30" s="61">
        <f t="shared" si="14"/>
        <v>1.3560267857142858E-2</v>
      </c>
      <c r="J30" s="32"/>
      <c r="K30" s="59">
        <f t="shared" si="14"/>
        <v>8.2031250000000003E-3</v>
      </c>
      <c r="L30" s="32"/>
      <c r="M30" s="15">
        <f t="shared" si="14"/>
        <v>1.6741071428571429E-4</v>
      </c>
      <c r="N30" s="32"/>
      <c r="O30" s="15">
        <f t="shared" si="14"/>
        <v>1.6741071428571429E-4</v>
      </c>
      <c r="P30" s="32"/>
      <c r="Q30" s="61">
        <f t="shared" si="14"/>
        <v>1.3560267857142858E-2</v>
      </c>
      <c r="R30" s="32"/>
      <c r="S30" s="15">
        <f t="shared" si="14"/>
        <v>1.6741071428571429E-4</v>
      </c>
      <c r="T30" s="32"/>
      <c r="U30" s="15">
        <f t="shared" si="14"/>
        <v>4.185267857142857E-3</v>
      </c>
      <c r="V30" s="30"/>
      <c r="W30" s="15">
        <f>(1/$T$1)*$C$12*X13</f>
        <v>1.5066964285714286E-3</v>
      </c>
      <c r="X30" s="41"/>
    </row>
    <row r="31" spans="1:24" ht="15.6" x14ac:dyDescent="0.25">
      <c r="A31" s="9" t="s">
        <v>30</v>
      </c>
      <c r="B31" s="13"/>
      <c r="C31" s="15"/>
      <c r="D31" s="125">
        <f>(1/$T$1)*C$12*(SUM(F14+H14+J14+L14+N14+P14+R14+T14+V14+X14))</f>
        <v>1.8381696428571431E-2</v>
      </c>
      <c r="E31" s="15">
        <f>(1/$T$1)*$C$12*F14</f>
        <v>5.4241071428571413E-4</v>
      </c>
      <c r="F31" s="35"/>
      <c r="G31" s="15">
        <f t="shared" si="14"/>
        <v>1.5066964285714286E-3</v>
      </c>
      <c r="H31" s="15"/>
      <c r="I31" s="15">
        <f t="shared" si="14"/>
        <v>1.5066964285714286E-3</v>
      </c>
      <c r="J31" s="35"/>
      <c r="K31" s="15">
        <f t="shared" si="14"/>
        <v>3.857142857142858E-3</v>
      </c>
      <c r="L31" s="35"/>
      <c r="M31" s="15">
        <f t="shared" si="14"/>
        <v>1.5066964285714286E-3</v>
      </c>
      <c r="N31" s="35"/>
      <c r="O31" s="15">
        <f t="shared" si="14"/>
        <v>1.5066964285714286E-3</v>
      </c>
      <c r="P31" s="35"/>
      <c r="Q31" s="15">
        <f t="shared" si="14"/>
        <v>1.5066964285714286E-3</v>
      </c>
      <c r="R31" s="35"/>
      <c r="S31" s="15">
        <f t="shared" si="14"/>
        <v>1.5066964285714286E-3</v>
      </c>
      <c r="T31" s="35"/>
      <c r="U31" s="15">
        <f t="shared" si="14"/>
        <v>6.0267857142857157E-5</v>
      </c>
      <c r="V31" s="39"/>
      <c r="W31" s="15">
        <f>(1/$T$1)*$C$12*X14</f>
        <v>4.8816964285714288E-3</v>
      </c>
      <c r="X31" s="34"/>
    </row>
    <row r="32" spans="1:24" x14ac:dyDescent="0.25">
      <c r="C32" s="19"/>
      <c r="D32" s="19"/>
    </row>
    <row r="33" spans="1:1" x14ac:dyDescent="0.25">
      <c r="A33" s="25"/>
    </row>
    <row r="34" spans="1:1" x14ac:dyDescent="0.25">
      <c r="A34" s="25" t="s">
        <v>37</v>
      </c>
    </row>
  </sheetData>
  <mergeCells count="20">
    <mergeCell ref="O19:P19"/>
    <mergeCell ref="E2:F2"/>
    <mergeCell ref="G2:H2"/>
    <mergeCell ref="I2:J2"/>
    <mergeCell ref="K2:L2"/>
    <mergeCell ref="M2:N2"/>
    <mergeCell ref="O2:P2"/>
    <mergeCell ref="E19:F19"/>
    <mergeCell ref="G19:H19"/>
    <mergeCell ref="I19:J19"/>
    <mergeCell ref="K19:L19"/>
    <mergeCell ref="M19:N19"/>
    <mergeCell ref="Q19:R19"/>
    <mergeCell ref="S19:T19"/>
    <mergeCell ref="U19:V19"/>
    <mergeCell ref="W19:X19"/>
    <mergeCell ref="Q2:R2"/>
    <mergeCell ref="S2:T2"/>
    <mergeCell ref="U2:V2"/>
    <mergeCell ref="W2:X2"/>
  </mergeCells>
  <pageMargins left="0.75" right="0.75" top="1" bottom="1" header="0.5" footer="0.5"/>
  <pageSetup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C37" sqref="C37"/>
    </sheetView>
  </sheetViews>
  <sheetFormatPr defaultRowHeight="13.2" x14ac:dyDescent="0.25"/>
  <cols>
    <col min="1" max="1" width="26.21875" customWidth="1"/>
    <col min="2" max="2" width="4.44140625" customWidth="1"/>
    <col min="3" max="3" width="8.21875" customWidth="1"/>
    <col min="4" max="4" width="9.77734375" customWidth="1"/>
    <col min="5" max="5" width="5.77734375" customWidth="1"/>
    <col min="6" max="6" width="6.21875" customWidth="1"/>
    <col min="7" max="8" width="6.44140625" customWidth="1"/>
    <col min="9" max="9" width="5.44140625" customWidth="1"/>
    <col min="10" max="10" width="6.21875" customWidth="1"/>
    <col min="11" max="11" width="6.5546875" customWidth="1"/>
    <col min="12" max="12" width="6.77734375" customWidth="1"/>
    <col min="13" max="13" width="5.77734375" customWidth="1"/>
    <col min="14" max="14" width="6.21875" customWidth="1"/>
    <col min="15" max="15" width="5.44140625" customWidth="1"/>
    <col min="16" max="16" width="6.44140625" customWidth="1"/>
    <col min="17" max="17" width="5.88671875" customWidth="1"/>
    <col min="18" max="18" width="6.5546875" customWidth="1"/>
    <col min="19" max="19" width="5.5546875" customWidth="1"/>
    <col min="20" max="20" width="6.21875" customWidth="1"/>
    <col min="21" max="21" width="5.5546875" customWidth="1"/>
    <col min="22" max="22" width="6.44140625" customWidth="1"/>
    <col min="23" max="23" width="5.5546875" customWidth="1"/>
    <col min="24" max="24" width="6.21875" customWidth="1"/>
    <col min="25" max="25" width="6.109375" customWidth="1"/>
    <col min="26" max="26" width="5.109375" customWidth="1"/>
  </cols>
  <sheetData>
    <row r="1" spans="1:26" x14ac:dyDescent="0.25">
      <c r="A1" s="25" t="s">
        <v>29</v>
      </c>
      <c r="S1" s="16" t="s">
        <v>4</v>
      </c>
      <c r="T1" s="17">
        <v>10</v>
      </c>
    </row>
    <row r="2" spans="1:26" ht="39.6" x14ac:dyDescent="0.25">
      <c r="A2" s="7" t="s">
        <v>89</v>
      </c>
      <c r="B2" s="50" t="s">
        <v>66</v>
      </c>
      <c r="C2" s="50" t="s">
        <v>7</v>
      </c>
      <c r="D2" s="50" t="s">
        <v>6</v>
      </c>
      <c r="E2" s="129" t="s">
        <v>20</v>
      </c>
      <c r="F2" s="130"/>
      <c r="G2" s="129" t="s">
        <v>36</v>
      </c>
      <c r="H2" s="130"/>
      <c r="I2" s="129" t="s">
        <v>35</v>
      </c>
      <c r="J2" s="130"/>
      <c r="K2" s="129" t="s">
        <v>34</v>
      </c>
      <c r="L2" s="130"/>
      <c r="M2" s="129" t="s">
        <v>21</v>
      </c>
      <c r="N2" s="130"/>
      <c r="O2" s="129" t="s">
        <v>22</v>
      </c>
      <c r="P2" s="130"/>
      <c r="Q2" s="129" t="s">
        <v>23</v>
      </c>
      <c r="R2" s="130"/>
      <c r="S2" s="129" t="s">
        <v>24</v>
      </c>
      <c r="T2" s="130"/>
      <c r="U2" s="129" t="s">
        <v>25</v>
      </c>
      <c r="V2" s="130"/>
      <c r="W2" s="129" t="s">
        <v>32</v>
      </c>
      <c r="X2" s="130"/>
    </row>
    <row r="3" spans="1:26" ht="26.4" x14ac:dyDescent="0.25">
      <c r="A3" s="7"/>
      <c r="B3" s="1"/>
      <c r="C3" s="57"/>
      <c r="D3" s="57"/>
      <c r="E3" s="57" t="s">
        <v>64</v>
      </c>
      <c r="F3" s="58" t="s">
        <v>78</v>
      </c>
      <c r="G3" s="57" t="s">
        <v>64</v>
      </c>
      <c r="H3" s="58" t="s">
        <v>78</v>
      </c>
      <c r="I3" s="57" t="s">
        <v>64</v>
      </c>
      <c r="J3" s="58" t="s">
        <v>78</v>
      </c>
      <c r="K3" s="57" t="s">
        <v>64</v>
      </c>
      <c r="L3" s="58" t="s">
        <v>78</v>
      </c>
      <c r="M3" s="57" t="s">
        <v>64</v>
      </c>
      <c r="N3" s="58" t="s">
        <v>78</v>
      </c>
      <c r="O3" s="57" t="s">
        <v>64</v>
      </c>
      <c r="P3" s="58" t="s">
        <v>78</v>
      </c>
      <c r="Q3" s="57" t="s">
        <v>64</v>
      </c>
      <c r="R3" s="58" t="s">
        <v>78</v>
      </c>
      <c r="S3" s="57" t="s">
        <v>64</v>
      </c>
      <c r="T3" s="58" t="s">
        <v>78</v>
      </c>
      <c r="U3" s="57" t="s">
        <v>64</v>
      </c>
      <c r="V3" s="58" t="s">
        <v>78</v>
      </c>
      <c r="W3" s="57" t="s">
        <v>64</v>
      </c>
      <c r="X3" s="58" t="s">
        <v>78</v>
      </c>
    </row>
    <row r="4" spans="1:26" ht="15.6" x14ac:dyDescent="0.25">
      <c r="A4" s="8" t="s">
        <v>0</v>
      </c>
      <c r="B4" s="3">
        <v>8</v>
      </c>
      <c r="C4" s="2">
        <f>B4/(B4+B8+B12)</f>
        <v>0.38095238095238093</v>
      </c>
      <c r="D4" s="51"/>
      <c r="E4" s="21"/>
      <c r="F4" s="3"/>
      <c r="G4" s="21"/>
      <c r="H4" s="3"/>
      <c r="I4" s="21"/>
      <c r="J4" s="3"/>
      <c r="K4" s="21"/>
      <c r="L4" s="3"/>
      <c r="M4" s="21"/>
      <c r="N4" s="3"/>
      <c r="O4" s="21"/>
      <c r="P4" s="3"/>
      <c r="Q4" s="20"/>
      <c r="R4" s="3"/>
      <c r="S4" s="21"/>
      <c r="T4" s="3"/>
      <c r="U4" s="51"/>
      <c r="V4" s="54"/>
      <c r="W4" s="51"/>
      <c r="X4" s="54"/>
    </row>
    <row r="5" spans="1:26" ht="14.25" customHeight="1" x14ac:dyDescent="0.25">
      <c r="A5" s="9" t="s">
        <v>12</v>
      </c>
      <c r="B5" s="49">
        <v>8</v>
      </c>
      <c r="C5" s="49"/>
      <c r="D5" s="2">
        <f>B5/(B5+B6+B7)</f>
        <v>0.36363636363636365</v>
      </c>
      <c r="E5" s="20">
        <v>0.9</v>
      </c>
      <c r="F5" s="5">
        <f>($D5*E5)^$Y$5</f>
        <v>0</v>
      </c>
      <c r="G5" s="20">
        <v>0.5</v>
      </c>
      <c r="H5" s="5">
        <f>($D5*G5)^$Y$5</f>
        <v>0</v>
      </c>
      <c r="I5" s="20">
        <v>0.57999999999999996</v>
      </c>
      <c r="J5" s="5">
        <f>($D5*I5)^$Y$5</f>
        <v>0</v>
      </c>
      <c r="K5" s="20">
        <v>0.8</v>
      </c>
      <c r="L5" s="5">
        <f>($D5*K5)^$Y$5</f>
        <v>0</v>
      </c>
      <c r="M5" s="20">
        <v>0.5</v>
      </c>
      <c r="N5" s="5">
        <f>($D5*M5)^$Y$5</f>
        <v>0</v>
      </c>
      <c r="O5" s="20">
        <v>0.5</v>
      </c>
      <c r="P5" s="5">
        <f>($D5*O5)^$Y$5</f>
        <v>0</v>
      </c>
      <c r="Q5" s="20">
        <v>0.5</v>
      </c>
      <c r="R5" s="5">
        <f>($D5*Q5)^$Y$5</f>
        <v>0</v>
      </c>
      <c r="S5" s="20">
        <v>0.4</v>
      </c>
      <c r="T5" s="5">
        <f>($D5*S5)^$Y$5</f>
        <v>0</v>
      </c>
      <c r="U5" s="20">
        <v>0.8</v>
      </c>
      <c r="V5" s="5">
        <f>($D5*U5)^$Y$5</f>
        <v>0</v>
      </c>
      <c r="W5" s="20">
        <v>0.8</v>
      </c>
      <c r="X5" s="5">
        <f>($D5*W5)^$Y$5</f>
        <v>0</v>
      </c>
      <c r="Y5">
        <v>1000</v>
      </c>
      <c r="Z5" s="25" t="s">
        <v>42</v>
      </c>
    </row>
    <row r="6" spans="1:26" ht="14.25" customHeight="1" x14ac:dyDescent="0.25">
      <c r="A6" s="24" t="s">
        <v>13</v>
      </c>
      <c r="B6" s="49">
        <v>10</v>
      </c>
      <c r="C6" s="49"/>
      <c r="D6" s="2">
        <f>B6/(B5+B6+B7)</f>
        <v>0.45454545454545453</v>
      </c>
      <c r="E6" s="20">
        <v>1</v>
      </c>
      <c r="F6" s="5">
        <f t="shared" ref="F6:F14" si="0">($D6*E6)^$Y$5</f>
        <v>0</v>
      </c>
      <c r="G6" s="20">
        <v>1</v>
      </c>
      <c r="H6" s="5">
        <f t="shared" ref="H6:H14" si="1">($D6*G6)^$Y$5</f>
        <v>0</v>
      </c>
      <c r="I6" s="20">
        <v>1</v>
      </c>
      <c r="J6" s="5">
        <f t="shared" ref="J6:J14" si="2">($D6*I6)^$Y$5</f>
        <v>0</v>
      </c>
      <c r="K6" s="20">
        <v>1</v>
      </c>
      <c r="L6" s="5">
        <f t="shared" ref="L6:L14" si="3">($D6*K6)^$Y$5</f>
        <v>0</v>
      </c>
      <c r="M6" s="20">
        <v>0.2</v>
      </c>
      <c r="N6" s="5">
        <f t="shared" ref="N6:N14" si="4">($D6*M6)^$Y$5</f>
        <v>0</v>
      </c>
      <c r="O6" s="20">
        <v>0.2</v>
      </c>
      <c r="P6" s="5">
        <f t="shared" ref="P6:P14" si="5">($D6*O6)^$Y$5</f>
        <v>0</v>
      </c>
      <c r="Q6" s="20">
        <v>0.2</v>
      </c>
      <c r="R6" s="5">
        <f t="shared" ref="R6:R14" si="6">($D6*Q6)^$Y$5</f>
        <v>0</v>
      </c>
      <c r="S6" s="20">
        <v>0.4</v>
      </c>
      <c r="T6" s="5">
        <f t="shared" ref="T6:T14" si="7">($D6*S6)^$Y$5</f>
        <v>0</v>
      </c>
      <c r="U6" s="20">
        <v>1</v>
      </c>
      <c r="V6" s="5">
        <f t="shared" ref="V6:V14" si="8">($D6*U6)^$Y$5</f>
        <v>0</v>
      </c>
      <c r="W6" s="20">
        <v>0.1</v>
      </c>
      <c r="X6" s="5">
        <f t="shared" ref="X6:X14" si="9">($D6*W6)^$Y$5</f>
        <v>0</v>
      </c>
    </row>
    <row r="7" spans="1:26" ht="16.5" customHeight="1" x14ac:dyDescent="0.25">
      <c r="A7" s="9" t="s">
        <v>14</v>
      </c>
      <c r="B7" s="49">
        <v>4</v>
      </c>
      <c r="C7" s="49"/>
      <c r="D7" s="115">
        <f>B7/(B5+B6+B7)</f>
        <v>0.18181818181818182</v>
      </c>
      <c r="E7" s="116">
        <v>0</v>
      </c>
      <c r="F7" s="116">
        <f t="shared" si="0"/>
        <v>0</v>
      </c>
      <c r="G7" s="116">
        <v>0.54</v>
      </c>
      <c r="H7" s="116">
        <f t="shared" si="1"/>
        <v>0</v>
      </c>
      <c r="I7" s="116">
        <v>0.57999999999999996</v>
      </c>
      <c r="J7" s="116">
        <f t="shared" si="2"/>
        <v>0</v>
      </c>
      <c r="K7" s="116">
        <v>0.28999999999999998</v>
      </c>
      <c r="L7" s="116">
        <f t="shared" si="3"/>
        <v>0</v>
      </c>
      <c r="M7" s="116">
        <v>0.08</v>
      </c>
      <c r="N7" s="116">
        <f t="shared" si="4"/>
        <v>0</v>
      </c>
      <c r="O7" s="116">
        <v>0</v>
      </c>
      <c r="P7" s="116">
        <f t="shared" si="5"/>
        <v>0</v>
      </c>
      <c r="Q7" s="117">
        <v>0</v>
      </c>
      <c r="R7" s="116">
        <f t="shared" si="6"/>
        <v>0</v>
      </c>
      <c r="S7" s="116">
        <v>0</v>
      </c>
      <c r="T7" s="116">
        <f t="shared" si="7"/>
        <v>0</v>
      </c>
      <c r="U7" s="116">
        <v>1</v>
      </c>
      <c r="V7" s="116">
        <f t="shared" si="8"/>
        <v>0</v>
      </c>
      <c r="W7" s="116">
        <v>0.54</v>
      </c>
      <c r="X7" s="116">
        <f t="shared" si="9"/>
        <v>0</v>
      </c>
    </row>
    <row r="8" spans="1:26" ht="17.25" customHeight="1" x14ac:dyDescent="0.25">
      <c r="A8" s="8" t="s">
        <v>1</v>
      </c>
      <c r="B8" s="3">
        <v>4</v>
      </c>
      <c r="C8" s="2">
        <f>B8/(B4+B8+B12)</f>
        <v>0.19047619047619047</v>
      </c>
      <c r="D8" s="51"/>
      <c r="E8" s="21"/>
      <c r="F8" s="5"/>
      <c r="G8" s="21"/>
      <c r="H8" s="5"/>
      <c r="I8" s="21"/>
      <c r="J8" s="5"/>
      <c r="K8" s="20"/>
      <c r="L8" s="5"/>
      <c r="M8" s="21"/>
      <c r="N8" s="5"/>
      <c r="O8" s="21"/>
      <c r="P8" s="5"/>
      <c r="Q8" s="20"/>
      <c r="R8" s="5"/>
      <c r="S8" s="21"/>
      <c r="T8" s="5"/>
      <c r="U8" s="20"/>
      <c r="V8" s="5"/>
      <c r="W8" s="20"/>
      <c r="X8" s="5"/>
    </row>
    <row r="9" spans="1:26" ht="17.25" customHeight="1" x14ac:dyDescent="0.25">
      <c r="A9" s="9" t="s">
        <v>15</v>
      </c>
      <c r="B9" s="49">
        <v>6</v>
      </c>
      <c r="C9" s="49"/>
      <c r="D9" s="2">
        <f>B9/(B9+B10+B11)</f>
        <v>0.24</v>
      </c>
      <c r="E9" s="20">
        <v>0.2</v>
      </c>
      <c r="F9" s="5">
        <f t="shared" si="0"/>
        <v>0</v>
      </c>
      <c r="G9" s="20">
        <v>0.5</v>
      </c>
      <c r="H9" s="5">
        <f t="shared" si="1"/>
        <v>0</v>
      </c>
      <c r="I9" s="20">
        <v>0.5</v>
      </c>
      <c r="J9" s="5">
        <f t="shared" si="2"/>
        <v>0</v>
      </c>
      <c r="K9" s="20">
        <v>0.8</v>
      </c>
      <c r="L9" s="5">
        <f t="shared" si="3"/>
        <v>0</v>
      </c>
      <c r="M9" s="20">
        <v>0.5</v>
      </c>
      <c r="N9" s="5">
        <f t="shared" si="4"/>
        <v>0</v>
      </c>
      <c r="O9" s="20">
        <v>0.5</v>
      </c>
      <c r="P9" s="5">
        <f t="shared" si="5"/>
        <v>0</v>
      </c>
      <c r="Q9" s="20">
        <v>0.5</v>
      </c>
      <c r="R9" s="5">
        <f t="shared" si="6"/>
        <v>0</v>
      </c>
      <c r="S9" s="20">
        <v>0.5</v>
      </c>
      <c r="T9" s="5">
        <f t="shared" si="7"/>
        <v>0</v>
      </c>
      <c r="U9" s="20">
        <v>0.4</v>
      </c>
      <c r="V9" s="5">
        <f t="shared" si="8"/>
        <v>0</v>
      </c>
      <c r="W9" s="20">
        <v>0.5</v>
      </c>
      <c r="X9" s="5">
        <f t="shared" si="9"/>
        <v>0</v>
      </c>
    </row>
    <row r="10" spans="1:26" ht="17.25" customHeight="1" x14ac:dyDescent="0.25">
      <c r="A10" s="9" t="s">
        <v>31</v>
      </c>
      <c r="B10" s="49">
        <v>9</v>
      </c>
      <c r="C10" s="49"/>
      <c r="D10" s="2">
        <f>B10/(B9+B10+B11)</f>
        <v>0.36</v>
      </c>
      <c r="E10" s="5">
        <v>0.5</v>
      </c>
      <c r="F10" s="5">
        <f t="shared" si="0"/>
        <v>0</v>
      </c>
      <c r="G10" s="5">
        <v>0.95</v>
      </c>
      <c r="H10" s="5">
        <f t="shared" si="1"/>
        <v>0</v>
      </c>
      <c r="I10" s="5">
        <v>0.96</v>
      </c>
      <c r="J10" s="5">
        <f t="shared" si="2"/>
        <v>0</v>
      </c>
      <c r="K10" s="5">
        <v>0.94</v>
      </c>
      <c r="L10" s="5">
        <f t="shared" si="3"/>
        <v>0</v>
      </c>
      <c r="M10" s="5">
        <v>0.7</v>
      </c>
      <c r="N10" s="5">
        <f t="shared" si="4"/>
        <v>0</v>
      </c>
      <c r="O10" s="5">
        <v>0.11</v>
      </c>
      <c r="P10" s="5">
        <f t="shared" si="5"/>
        <v>0</v>
      </c>
      <c r="Q10" s="5">
        <v>0.16</v>
      </c>
      <c r="R10" s="5">
        <f t="shared" si="6"/>
        <v>0</v>
      </c>
      <c r="S10" s="5">
        <v>0.85</v>
      </c>
      <c r="T10" s="5">
        <f t="shared" si="7"/>
        <v>0</v>
      </c>
      <c r="U10" s="5">
        <v>0</v>
      </c>
      <c r="V10" s="5">
        <f t="shared" si="8"/>
        <v>0</v>
      </c>
      <c r="W10" s="5">
        <v>0.83</v>
      </c>
      <c r="X10" s="5">
        <f t="shared" si="9"/>
        <v>0</v>
      </c>
    </row>
    <row r="11" spans="1:26" ht="18.75" customHeight="1" x14ac:dyDescent="0.25">
      <c r="A11" s="9" t="s">
        <v>17</v>
      </c>
      <c r="B11" s="49">
        <v>10</v>
      </c>
      <c r="C11" s="49"/>
      <c r="D11" s="2">
        <f>B11/(B9+B10+B11)</f>
        <v>0.4</v>
      </c>
      <c r="E11" s="20">
        <v>0.2</v>
      </c>
      <c r="F11" s="5">
        <f t="shared" si="0"/>
        <v>0</v>
      </c>
      <c r="G11" s="20">
        <v>0.5</v>
      </c>
      <c r="H11" s="5">
        <f t="shared" si="1"/>
        <v>0</v>
      </c>
      <c r="I11" s="20">
        <v>0.5</v>
      </c>
      <c r="J11" s="5">
        <f t="shared" si="2"/>
        <v>0</v>
      </c>
      <c r="K11" s="20">
        <v>0.8</v>
      </c>
      <c r="L11" s="5">
        <f t="shared" si="3"/>
        <v>0</v>
      </c>
      <c r="M11" s="20">
        <v>0.5</v>
      </c>
      <c r="N11" s="5">
        <f t="shared" si="4"/>
        <v>0</v>
      </c>
      <c r="O11" s="20">
        <v>0.5</v>
      </c>
      <c r="P11" s="5">
        <f t="shared" si="5"/>
        <v>0</v>
      </c>
      <c r="Q11" s="20">
        <v>0.5</v>
      </c>
      <c r="R11" s="5">
        <f t="shared" si="6"/>
        <v>0</v>
      </c>
      <c r="S11" s="20">
        <v>0.5</v>
      </c>
      <c r="T11" s="5">
        <f t="shared" si="7"/>
        <v>0</v>
      </c>
      <c r="U11" s="20">
        <v>0.6</v>
      </c>
      <c r="V11" s="5">
        <f t="shared" si="8"/>
        <v>0</v>
      </c>
      <c r="W11" s="20">
        <v>0.6</v>
      </c>
      <c r="X11" s="5">
        <f t="shared" si="9"/>
        <v>0</v>
      </c>
    </row>
    <row r="12" spans="1:26" ht="17.25" customHeight="1" x14ac:dyDescent="0.25">
      <c r="A12" s="8" t="s">
        <v>18</v>
      </c>
      <c r="B12" s="3">
        <v>9</v>
      </c>
      <c r="C12" s="2">
        <f>B12/(B4+B8+B12)</f>
        <v>0.42857142857142855</v>
      </c>
      <c r="D12" s="51"/>
      <c r="E12" s="21"/>
      <c r="F12" s="5"/>
      <c r="G12" s="21"/>
      <c r="H12" s="5"/>
      <c r="I12" s="21"/>
      <c r="J12" s="5"/>
      <c r="K12" s="20"/>
      <c r="L12" s="5"/>
      <c r="M12" s="21"/>
      <c r="N12" s="5"/>
      <c r="O12" s="21"/>
      <c r="P12" s="5"/>
      <c r="Q12" s="20"/>
      <c r="R12" s="5"/>
      <c r="S12" s="21"/>
      <c r="T12" s="5"/>
      <c r="U12" s="20"/>
      <c r="V12" s="5"/>
      <c r="W12" s="20"/>
      <c r="X12" s="5"/>
    </row>
    <row r="13" spans="1:26" ht="18" customHeight="1" x14ac:dyDescent="0.25">
      <c r="A13" s="9" t="s">
        <v>19</v>
      </c>
      <c r="B13" s="49">
        <v>10</v>
      </c>
      <c r="C13" s="49"/>
      <c r="D13" s="2">
        <f>B13/(B13+B14)</f>
        <v>0.625</v>
      </c>
      <c r="E13" s="20">
        <v>0.8</v>
      </c>
      <c r="F13" s="5">
        <f t="shared" si="0"/>
        <v>9.3326361850321888E-302</v>
      </c>
      <c r="G13" s="20">
        <v>0.9</v>
      </c>
      <c r="H13" s="5">
        <f t="shared" si="1"/>
        <v>1.3259488879096075E-250</v>
      </c>
      <c r="I13" s="20">
        <v>0.9</v>
      </c>
      <c r="J13" s="5">
        <f t="shared" si="2"/>
        <v>1.3259488879096075E-250</v>
      </c>
      <c r="K13" s="20">
        <v>0.7</v>
      </c>
      <c r="L13" s="5">
        <f t="shared" si="3"/>
        <v>0</v>
      </c>
      <c r="M13" s="20">
        <v>0.1</v>
      </c>
      <c r="N13" s="5">
        <f t="shared" si="4"/>
        <v>0</v>
      </c>
      <c r="O13" s="20">
        <v>0.1</v>
      </c>
      <c r="P13" s="5">
        <f t="shared" si="5"/>
        <v>0</v>
      </c>
      <c r="Q13" s="20">
        <v>0.9</v>
      </c>
      <c r="R13" s="5">
        <f t="shared" si="6"/>
        <v>1.3259488879096075E-250</v>
      </c>
      <c r="S13" s="20">
        <v>0.1</v>
      </c>
      <c r="T13" s="5">
        <f t="shared" si="7"/>
        <v>0</v>
      </c>
      <c r="U13" s="20">
        <v>0.5</v>
      </c>
      <c r="V13" s="5">
        <f t="shared" si="8"/>
        <v>0</v>
      </c>
      <c r="W13" s="20">
        <v>0.3</v>
      </c>
      <c r="X13" s="5">
        <f t="shared" si="9"/>
        <v>0</v>
      </c>
    </row>
    <row r="14" spans="1:26" x14ac:dyDescent="0.25">
      <c r="A14" s="9" t="s">
        <v>30</v>
      </c>
      <c r="B14" s="49">
        <v>6</v>
      </c>
      <c r="C14" s="49"/>
      <c r="D14" s="2">
        <f>B14/(B13+B14)</f>
        <v>0.375</v>
      </c>
      <c r="E14" s="20">
        <v>0.3</v>
      </c>
      <c r="F14" s="5">
        <f t="shared" si="0"/>
        <v>0</v>
      </c>
      <c r="G14" s="20">
        <v>0.5</v>
      </c>
      <c r="H14" s="5">
        <f t="shared" si="1"/>
        <v>0</v>
      </c>
      <c r="I14" s="20">
        <v>0.5</v>
      </c>
      <c r="J14" s="5">
        <f t="shared" si="2"/>
        <v>0</v>
      </c>
      <c r="K14" s="20">
        <v>0.8</v>
      </c>
      <c r="L14" s="5">
        <f t="shared" si="3"/>
        <v>0</v>
      </c>
      <c r="M14" s="20">
        <v>0.5</v>
      </c>
      <c r="N14" s="5">
        <f t="shared" si="4"/>
        <v>0</v>
      </c>
      <c r="O14" s="20">
        <v>0.5</v>
      </c>
      <c r="P14" s="5">
        <f t="shared" si="5"/>
        <v>0</v>
      </c>
      <c r="Q14" s="20">
        <v>0.5</v>
      </c>
      <c r="R14" s="5">
        <f t="shared" si="6"/>
        <v>0</v>
      </c>
      <c r="S14" s="20">
        <v>0.5</v>
      </c>
      <c r="T14" s="5">
        <f t="shared" si="7"/>
        <v>0</v>
      </c>
      <c r="U14" s="20">
        <v>0.1</v>
      </c>
      <c r="V14" s="5">
        <f t="shared" si="8"/>
        <v>0</v>
      </c>
      <c r="W14" s="20">
        <v>0.9</v>
      </c>
      <c r="X14" s="5">
        <f t="shared" si="9"/>
        <v>0</v>
      </c>
    </row>
    <row r="15" spans="1:26" x14ac:dyDescent="0.25">
      <c r="A15" s="8" t="s">
        <v>5</v>
      </c>
      <c r="B15" s="4"/>
      <c r="C15" s="4"/>
      <c r="D15" s="2"/>
      <c r="E15" s="22"/>
      <c r="F15" s="6">
        <f>($C4*(SUM(F5:F7))+$C8*(SUM(F9:F11))+$C12*(SUM(F13:F14)))^(1/$Y$5)</f>
        <v>0.49957653049754264</v>
      </c>
      <c r="G15" s="23"/>
      <c r="H15" s="6">
        <f>($C4*(SUM(H5:H7))+$C8*(SUM(H9:H11))+$C12*(SUM(H13:H14)))^(1/$Y$5)</f>
        <v>0.56202359680973546</v>
      </c>
      <c r="I15" s="23"/>
      <c r="J15" s="6">
        <f>($C4*(SUM(J5:J7))+$C8*(SUM(J9:J11))+$C12*(SUM(J13:J14)))^(1/$Y$5)</f>
        <v>0.56202359680973546</v>
      </c>
      <c r="K15" s="26"/>
      <c r="L15" s="6">
        <f>($C4*(SUM(L5:L7))+$C8*(SUM(L9:L11))+$C12*(SUM(L13:L14)))^(1/$Y$5)</f>
        <v>0</v>
      </c>
      <c r="M15" s="23"/>
      <c r="N15" s="6">
        <f>($C4*(SUM(N5:N7))+$C8*(SUM(N9:N11))+$C12*(SUM(N13:N14)))^(1/$Y$5)</f>
        <v>0</v>
      </c>
      <c r="O15" s="23"/>
      <c r="P15" s="6">
        <f>($C4*(SUM(P5:P7))+$C8*(SUM(P9:P11))+$C12*(SUM(P13:P14)))^(1/$Y$5)</f>
        <v>0</v>
      </c>
      <c r="Q15" s="20"/>
      <c r="R15" s="6">
        <f>($C4*(SUM(R5:R7))+$C8*(SUM(R9:R11))+$C12*(SUM(R13:R14)))^(1/$Y$5)</f>
        <v>0.56202359680973546</v>
      </c>
      <c r="S15" s="23"/>
      <c r="T15" s="6">
        <f>($C4*(SUM(T5:T7))+$C8*(SUM(T9:T11))+$C12*(SUM(T13:T14)))^(1/$Y$5)</f>
        <v>0</v>
      </c>
      <c r="U15" s="20"/>
      <c r="V15" s="6">
        <f>($C4*(SUM(V5:V7))+$C8*(SUM(V9:V11))+$C12*(SUM(V13:V14)))^(1/$Y$5)</f>
        <v>0</v>
      </c>
      <c r="W15" s="20"/>
      <c r="X15" s="6">
        <f>($C4*(SUM(X5:X7))+$C8*(SUM(X9:X11))+$C12*(SUM(X13:X14)))^(1/$Y$5)</f>
        <v>0</v>
      </c>
    </row>
    <row r="16" spans="1:26" x14ac:dyDescent="0.25">
      <c r="A16" s="12" t="s">
        <v>8</v>
      </c>
      <c r="B16" s="5">
        <f>(1/$T$1)*(F15+H15+J15+L15+N15+P15+R15+T15+V15+X15)</f>
        <v>0.21856473209267491</v>
      </c>
      <c r="C16" s="10">
        <f>SUM(C4,C8,C12)</f>
        <v>1</v>
      </c>
      <c r="D16" s="10">
        <f>SUM(D5:D14)</f>
        <v>3</v>
      </c>
      <c r="E16" s="10"/>
    </row>
    <row r="18" spans="1:24" x14ac:dyDescent="0.25">
      <c r="A18" s="25" t="s">
        <v>38</v>
      </c>
    </row>
    <row r="19" spans="1:24" ht="50.25" customHeight="1" x14ac:dyDescent="0.25">
      <c r="A19" s="7" t="s">
        <v>3</v>
      </c>
      <c r="B19" s="50"/>
      <c r="C19" s="50" t="s">
        <v>26</v>
      </c>
      <c r="D19" s="50" t="s">
        <v>27</v>
      </c>
      <c r="E19" s="127" t="s">
        <v>20</v>
      </c>
      <c r="F19" s="128"/>
      <c r="G19" s="129" t="s">
        <v>36</v>
      </c>
      <c r="H19" s="130"/>
      <c r="I19" s="129" t="s">
        <v>35</v>
      </c>
      <c r="J19" s="130"/>
      <c r="K19" s="129" t="s">
        <v>34</v>
      </c>
      <c r="L19" s="130"/>
      <c r="M19" s="129" t="s">
        <v>21</v>
      </c>
      <c r="N19" s="130"/>
      <c r="O19" s="129" t="s">
        <v>22</v>
      </c>
      <c r="P19" s="130"/>
      <c r="Q19" s="129" t="s">
        <v>23</v>
      </c>
      <c r="R19" s="130"/>
      <c r="S19" s="129" t="s">
        <v>24</v>
      </c>
      <c r="T19" s="130"/>
      <c r="U19" s="129" t="s">
        <v>25</v>
      </c>
      <c r="V19" s="130"/>
      <c r="W19" s="129" t="s">
        <v>32</v>
      </c>
      <c r="X19" s="130"/>
    </row>
    <row r="20" spans="1:24" x14ac:dyDescent="0.25">
      <c r="A20" s="7"/>
      <c r="B20" s="1"/>
      <c r="C20" s="1"/>
      <c r="D20" s="1"/>
      <c r="E20" s="1" t="s">
        <v>28</v>
      </c>
      <c r="F20" s="29"/>
      <c r="G20" s="1" t="s">
        <v>28</v>
      </c>
      <c r="H20" s="1"/>
      <c r="I20" s="1" t="s">
        <v>28</v>
      </c>
      <c r="J20" s="37"/>
      <c r="K20" s="1" t="s">
        <v>28</v>
      </c>
      <c r="L20" s="36"/>
      <c r="M20" s="1" t="s">
        <v>28</v>
      </c>
      <c r="N20" s="33"/>
      <c r="O20" s="1" t="s">
        <v>28</v>
      </c>
      <c r="P20" s="33"/>
      <c r="Q20" s="1" t="s">
        <v>28</v>
      </c>
      <c r="R20" s="38"/>
      <c r="S20" s="1" t="s">
        <v>28</v>
      </c>
      <c r="T20" s="37"/>
      <c r="U20" s="1" t="s">
        <v>28</v>
      </c>
      <c r="V20" s="37"/>
      <c r="W20" s="1" t="s">
        <v>28</v>
      </c>
      <c r="X20" s="1"/>
    </row>
    <row r="21" spans="1:24" ht="15.6" x14ac:dyDescent="0.3">
      <c r="A21" s="8" t="s">
        <v>0</v>
      </c>
      <c r="B21" s="15"/>
      <c r="C21" s="15">
        <f>(1/$T$1)*C4*(SUM(F5:F7)+SUM(H5:H7)+SUM(J5:J7)+SUM(L5:L7)+SUM(N5:N7)+SUM(P5:P7)+SUM(R5:R7)+SUM(T5:T7)+SUM(V5:V7)+SUM(X5:X7))</f>
        <v>0</v>
      </c>
      <c r="D21" s="13"/>
      <c r="E21" s="15"/>
      <c r="F21" s="32"/>
      <c r="G21" s="15"/>
      <c r="H21" s="15"/>
      <c r="I21" s="15"/>
      <c r="J21" s="32"/>
      <c r="K21" s="15"/>
      <c r="L21" s="32"/>
      <c r="M21" s="15"/>
      <c r="N21" s="32"/>
      <c r="O21" s="15"/>
      <c r="P21" s="32"/>
      <c r="Q21" s="15"/>
      <c r="R21" s="32"/>
      <c r="S21" s="15"/>
      <c r="T21" s="32"/>
      <c r="U21" s="31"/>
      <c r="V21" s="30"/>
      <c r="W21" s="31"/>
      <c r="X21" s="40"/>
    </row>
    <row r="22" spans="1:24" ht="16.05" customHeight="1" x14ac:dyDescent="0.25">
      <c r="A22" s="9" t="s">
        <v>12</v>
      </c>
      <c r="B22" s="13"/>
      <c r="C22" s="15"/>
      <c r="D22" s="15">
        <f>(1/$T$1)*C$4*(SUM(F5+H5+J5+L5+N5+P5+R5+T5+V5+X5))</f>
        <v>0</v>
      </c>
      <c r="E22" s="15">
        <f>(1/$T$1)*$C$4*F5</f>
        <v>0</v>
      </c>
      <c r="F22" s="32"/>
      <c r="G22" s="15">
        <f>(1/$T$1)*$C$4*H5</f>
        <v>0</v>
      </c>
      <c r="H22" s="15"/>
      <c r="I22" s="15">
        <f>(1/$T$1)*$C$4*J5</f>
        <v>0</v>
      </c>
      <c r="J22" s="32"/>
      <c r="K22" s="15">
        <f>(1/$T$1)*$C$4*L5</f>
        <v>0</v>
      </c>
      <c r="L22" s="32"/>
      <c r="M22" s="15">
        <f>(1/$T$1)*$C$4*N5</f>
        <v>0</v>
      </c>
      <c r="N22" s="32"/>
      <c r="O22" s="15">
        <f>(1/$T$1)*$C$4*P5</f>
        <v>0</v>
      </c>
      <c r="P22" s="32"/>
      <c r="Q22" s="15">
        <f>(1/$T$1)*$C$4*R5</f>
        <v>0</v>
      </c>
      <c r="R22" s="32"/>
      <c r="S22" s="15">
        <f>(1/$T$1)*$C$4*T5</f>
        <v>0</v>
      </c>
      <c r="T22" s="32"/>
      <c r="U22" s="15">
        <f>(1/$T$1)*$C$4*V5</f>
        <v>0</v>
      </c>
      <c r="V22" s="30"/>
      <c r="W22" s="15">
        <f>(1/$T$1)*$C$4*X5</f>
        <v>0</v>
      </c>
      <c r="X22" s="41"/>
    </row>
    <row r="23" spans="1:24" ht="13.8" x14ac:dyDescent="0.25">
      <c r="A23" s="24" t="s">
        <v>13</v>
      </c>
      <c r="B23" s="13"/>
      <c r="C23" s="15"/>
      <c r="D23" s="15">
        <f t="shared" ref="D23:D24" si="10">(1/$T$1)*C$4*(SUM(F6+H6+J6+L6+N6+P6+R6+T6+V6+X6))</f>
        <v>0</v>
      </c>
      <c r="E23" s="45">
        <f>(1/$T$1)*$C$4*F6</f>
        <v>0</v>
      </c>
      <c r="F23" s="46"/>
      <c r="G23" s="45">
        <f>(1/$T$1)*$C$4*H6</f>
        <v>0</v>
      </c>
      <c r="H23" s="45"/>
      <c r="I23" s="45">
        <f>(1/$T$1)*$C$4*J6</f>
        <v>0</v>
      </c>
      <c r="J23" s="46"/>
      <c r="K23" s="45">
        <f t="shared" ref="K23:U24" si="11">(1/$T$1)*$C$4*L6</f>
        <v>0</v>
      </c>
      <c r="L23" s="32"/>
      <c r="M23" s="15">
        <f t="shared" si="11"/>
        <v>0</v>
      </c>
      <c r="N23" s="32"/>
      <c r="O23" s="15">
        <f t="shared" si="11"/>
        <v>0</v>
      </c>
      <c r="P23" s="32"/>
      <c r="Q23" s="15">
        <f t="shared" si="11"/>
        <v>0</v>
      </c>
      <c r="R23" s="32"/>
      <c r="S23" s="15">
        <f t="shared" si="11"/>
        <v>0</v>
      </c>
      <c r="T23" s="32"/>
      <c r="U23" s="45">
        <f t="shared" si="11"/>
        <v>0</v>
      </c>
      <c r="V23" s="30"/>
      <c r="W23" s="15">
        <f>(1/$T$1)*$C$4*X6</f>
        <v>0</v>
      </c>
      <c r="X23" s="41"/>
    </row>
    <row r="24" spans="1:24" ht="13.8" x14ac:dyDescent="0.25">
      <c r="A24" s="9" t="s">
        <v>14</v>
      </c>
      <c r="B24" s="13"/>
      <c r="C24" s="15"/>
      <c r="D24" s="15">
        <f t="shared" si="10"/>
        <v>0</v>
      </c>
      <c r="E24" s="15">
        <f>(1/$T$1)*$C$4*F7</f>
        <v>0</v>
      </c>
      <c r="F24" s="32"/>
      <c r="G24" s="15">
        <f>(1/$T$1)*$C$4*H7</f>
        <v>0</v>
      </c>
      <c r="H24" s="15"/>
      <c r="I24" s="15">
        <f>(1/$T$1)*$C$4*J7</f>
        <v>0</v>
      </c>
      <c r="J24" s="32"/>
      <c r="K24" s="15">
        <f t="shared" si="11"/>
        <v>0</v>
      </c>
      <c r="L24" s="32"/>
      <c r="M24" s="15">
        <f t="shared" si="11"/>
        <v>0</v>
      </c>
      <c r="N24" s="32"/>
      <c r="O24" s="15">
        <f t="shared" si="11"/>
        <v>0</v>
      </c>
      <c r="P24" s="32"/>
      <c r="Q24" s="15">
        <f t="shared" si="11"/>
        <v>0</v>
      </c>
      <c r="R24" s="32"/>
      <c r="S24" s="15">
        <f t="shared" si="11"/>
        <v>0</v>
      </c>
      <c r="T24" s="32"/>
      <c r="U24" s="15">
        <f t="shared" si="11"/>
        <v>0</v>
      </c>
      <c r="V24" s="30"/>
      <c r="W24" s="15">
        <f>(1/$T$1)*$C$4*X7</f>
        <v>0</v>
      </c>
      <c r="X24" s="41"/>
    </row>
    <row r="25" spans="1:24" ht="13.8" x14ac:dyDescent="0.25">
      <c r="A25" s="8" t="s">
        <v>1</v>
      </c>
      <c r="B25" s="13"/>
      <c r="C25" s="15">
        <f>(1/$T$1)*C8*(SUM(F9:F11)+SUM(H9:H11)+SUM(J9:J11)+SUM(L9:L11)+SUM(N9:N11)+SUM(P9:P11)+SUM(R9:R11)+SUM(T9:T11)+SUM(V9:V11)+SUM(X9:X11))</f>
        <v>0</v>
      </c>
      <c r="D25" s="15"/>
      <c r="E25" s="15"/>
      <c r="F25" s="32"/>
      <c r="G25" s="15"/>
      <c r="H25" s="15"/>
      <c r="I25" s="15"/>
      <c r="J25" s="32"/>
      <c r="K25" s="15"/>
      <c r="L25" s="32"/>
      <c r="M25" s="15"/>
      <c r="N25" s="32"/>
      <c r="O25" s="15"/>
      <c r="P25" s="32"/>
      <c r="Q25" s="15"/>
      <c r="R25" s="32"/>
      <c r="S25" s="15"/>
      <c r="T25" s="32"/>
      <c r="U25" s="31"/>
      <c r="V25" s="30"/>
      <c r="W25" s="15"/>
      <c r="X25" s="41"/>
    </row>
    <row r="26" spans="1:24" ht="13.8" x14ac:dyDescent="0.25">
      <c r="A26" s="9" t="s">
        <v>15</v>
      </c>
      <c r="B26" s="13"/>
      <c r="C26" s="15"/>
      <c r="D26" s="95">
        <f>(1/$T$1)*C$8*(SUM(F9+H9+J9+L9+N9+P9+R9+T9+V9+X9))</f>
        <v>0</v>
      </c>
      <c r="E26" s="15">
        <f>(1/$T$1)*$C$8*F9</f>
        <v>0</v>
      </c>
      <c r="F26" s="32"/>
      <c r="G26" s="15">
        <f t="shared" ref="G26:U28" si="12">(1/$T$1)*$C$8*H9</f>
        <v>0</v>
      </c>
      <c r="H26" s="15"/>
      <c r="I26" s="15">
        <f t="shared" si="12"/>
        <v>0</v>
      </c>
      <c r="J26" s="32"/>
      <c r="K26" s="15">
        <f t="shared" si="12"/>
        <v>0</v>
      </c>
      <c r="L26" s="32"/>
      <c r="M26" s="15">
        <f t="shared" si="12"/>
        <v>0</v>
      </c>
      <c r="N26" s="32"/>
      <c r="O26" s="15">
        <f t="shared" si="12"/>
        <v>0</v>
      </c>
      <c r="P26" s="32"/>
      <c r="Q26" s="15">
        <f t="shared" si="12"/>
        <v>0</v>
      </c>
      <c r="R26" s="32"/>
      <c r="S26" s="15">
        <f t="shared" si="12"/>
        <v>0</v>
      </c>
      <c r="T26" s="32"/>
      <c r="U26" s="15">
        <f t="shared" si="12"/>
        <v>0</v>
      </c>
      <c r="V26" s="30"/>
      <c r="W26" s="15">
        <f>(1/$T$1)*$C$8*X9</f>
        <v>0</v>
      </c>
      <c r="X26" s="41"/>
    </row>
    <row r="27" spans="1:24" ht="13.8" x14ac:dyDescent="0.25">
      <c r="A27" s="9" t="s">
        <v>16</v>
      </c>
      <c r="B27" s="14"/>
      <c r="C27" s="15"/>
      <c r="D27" s="95">
        <f t="shared" ref="D27:D28" si="13">(1/$T$1)*C$8*(SUM(F10+H10+J10+L10+N10+P10+R10+T10+V10+X10))</f>
        <v>0</v>
      </c>
      <c r="E27" s="15">
        <f>(1/$T$1)*$C$8*F10</f>
        <v>0</v>
      </c>
      <c r="F27" s="32"/>
      <c r="G27" s="15">
        <f t="shared" si="12"/>
        <v>0</v>
      </c>
      <c r="H27" s="15"/>
      <c r="I27" s="15">
        <f t="shared" si="12"/>
        <v>0</v>
      </c>
      <c r="J27" s="32"/>
      <c r="K27" s="15">
        <f t="shared" si="12"/>
        <v>0</v>
      </c>
      <c r="L27" s="32"/>
      <c r="M27" s="15">
        <f t="shared" si="12"/>
        <v>0</v>
      </c>
      <c r="N27" s="32"/>
      <c r="O27" s="15">
        <f t="shared" si="12"/>
        <v>0</v>
      </c>
      <c r="P27" s="32"/>
      <c r="Q27" s="15">
        <f t="shared" si="12"/>
        <v>0</v>
      </c>
      <c r="R27" s="32"/>
      <c r="S27" s="15">
        <f t="shared" si="12"/>
        <v>0</v>
      </c>
      <c r="T27" s="32"/>
      <c r="U27" s="15">
        <f t="shared" si="12"/>
        <v>0</v>
      </c>
      <c r="V27" s="30"/>
      <c r="W27" s="15">
        <f>(1/$T$1)*$C$8*X10</f>
        <v>0</v>
      </c>
      <c r="X27" s="41"/>
    </row>
    <row r="28" spans="1:24" ht="16.5" customHeight="1" x14ac:dyDescent="0.25">
      <c r="A28" s="9" t="s">
        <v>17</v>
      </c>
      <c r="B28" s="13"/>
      <c r="C28" s="15"/>
      <c r="D28" s="95">
        <f t="shared" si="13"/>
        <v>0</v>
      </c>
      <c r="E28" s="15">
        <f>(1/$T$1)*$C$8*F11</f>
        <v>0</v>
      </c>
      <c r="F28" s="32"/>
      <c r="G28" s="15">
        <f t="shared" si="12"/>
        <v>0</v>
      </c>
      <c r="H28" s="15"/>
      <c r="I28" s="15">
        <f t="shared" si="12"/>
        <v>0</v>
      </c>
      <c r="J28" s="32"/>
      <c r="K28" s="15">
        <f t="shared" si="12"/>
        <v>0</v>
      </c>
      <c r="L28" s="32"/>
      <c r="M28" s="15">
        <f t="shared" si="12"/>
        <v>0</v>
      </c>
      <c r="N28" s="32"/>
      <c r="O28" s="15">
        <f t="shared" si="12"/>
        <v>0</v>
      </c>
      <c r="P28" s="32"/>
      <c r="Q28" s="15">
        <f t="shared" si="12"/>
        <v>0</v>
      </c>
      <c r="R28" s="32"/>
      <c r="S28" s="15">
        <f t="shared" si="12"/>
        <v>0</v>
      </c>
      <c r="T28" s="32"/>
      <c r="U28" s="15">
        <f t="shared" si="12"/>
        <v>0</v>
      </c>
      <c r="V28" s="30"/>
      <c r="W28" s="15">
        <f>(1/$T$1)*$C$8*X11</f>
        <v>0</v>
      </c>
      <c r="X28" s="41"/>
    </row>
    <row r="29" spans="1:24" ht="13.8" x14ac:dyDescent="0.25">
      <c r="A29" s="8" t="s">
        <v>18</v>
      </c>
      <c r="B29" s="13"/>
      <c r="C29" s="27">
        <f>(1/$T$1)*C12*(SUM(F13:F14)+SUM(H13:H14)+SUM(J13:J14)+SUM(L13:L14)+SUM(N13:N14)+SUM(P13:P14)+SUM(R13:R14)+SUM(T13:T14)+SUM(V13:V14)+SUM(X13:X14))</f>
        <v>1.7047914273123525E-251</v>
      </c>
      <c r="D29" s="95"/>
      <c r="E29" s="15"/>
      <c r="F29" s="32"/>
      <c r="G29" s="15"/>
      <c r="H29" s="15"/>
      <c r="I29" s="15"/>
      <c r="J29" s="32"/>
      <c r="K29" s="15"/>
      <c r="L29" s="32"/>
      <c r="M29" s="15"/>
      <c r="N29" s="32"/>
      <c r="O29" s="15"/>
      <c r="P29" s="32"/>
      <c r="Q29" s="15"/>
      <c r="R29" s="32"/>
      <c r="S29" s="15"/>
      <c r="T29" s="32"/>
      <c r="U29" s="31"/>
      <c r="V29" s="30"/>
      <c r="W29" s="15"/>
      <c r="X29" s="41"/>
    </row>
    <row r="30" spans="1:24" ht="15.6" x14ac:dyDescent="0.25">
      <c r="A30" s="9" t="s">
        <v>19</v>
      </c>
      <c r="B30" s="13"/>
      <c r="C30" s="15"/>
      <c r="D30" s="125">
        <f>(1/$T$1)*C$12*(SUM(F13+H13+J13+L13+N13+P13+R13+T13+V13+X13))</f>
        <v>1.7047914273123525E-251</v>
      </c>
      <c r="E30" s="45">
        <f>(1/$T$1)*$C$12*F13</f>
        <v>3.9997012221566524E-303</v>
      </c>
      <c r="F30" s="47"/>
      <c r="G30" s="45">
        <f t="shared" ref="G30:U31" si="14">(1/$T$1)*$C$12*H13</f>
        <v>5.6826380910411749E-252</v>
      </c>
      <c r="H30" s="48"/>
      <c r="I30" s="45">
        <f t="shared" si="14"/>
        <v>5.6826380910411749E-252</v>
      </c>
      <c r="J30" s="32"/>
      <c r="K30" s="45">
        <f t="shared" si="14"/>
        <v>0</v>
      </c>
      <c r="L30" s="32"/>
      <c r="M30" s="15">
        <f t="shared" si="14"/>
        <v>0</v>
      </c>
      <c r="N30" s="32"/>
      <c r="O30" s="15">
        <f t="shared" si="14"/>
        <v>0</v>
      </c>
      <c r="P30" s="32"/>
      <c r="Q30" s="45">
        <f t="shared" si="14"/>
        <v>5.6826380910411749E-252</v>
      </c>
      <c r="R30" s="32"/>
      <c r="S30" s="15">
        <f t="shared" si="14"/>
        <v>0</v>
      </c>
      <c r="T30" s="32"/>
      <c r="U30" s="15">
        <f t="shared" si="14"/>
        <v>0</v>
      </c>
      <c r="V30" s="30"/>
      <c r="W30" s="15">
        <f>(1/$T$1)*$C$12*X13</f>
        <v>0</v>
      </c>
      <c r="X30" s="41"/>
    </row>
    <row r="31" spans="1:24" ht="15.6" x14ac:dyDescent="0.25">
      <c r="A31" s="9" t="s">
        <v>30</v>
      </c>
      <c r="B31" s="13"/>
      <c r="C31" s="15"/>
      <c r="D31" s="125">
        <f>(1/$T$1)*C$12*(SUM(F14+H14+J14+L14+N14+P14+R14+T14+V14+X14))</f>
        <v>0</v>
      </c>
      <c r="E31" s="15">
        <f>(1/$T$1)*$C$12*F14</f>
        <v>0</v>
      </c>
      <c r="F31" s="35"/>
      <c r="G31" s="15">
        <f t="shared" si="14"/>
        <v>0</v>
      </c>
      <c r="H31" s="15"/>
      <c r="I31" s="15">
        <f t="shared" si="14"/>
        <v>0</v>
      </c>
      <c r="J31" s="35"/>
      <c r="K31" s="15">
        <f t="shared" si="14"/>
        <v>0</v>
      </c>
      <c r="L31" s="35"/>
      <c r="M31" s="15">
        <f t="shared" si="14"/>
        <v>0</v>
      </c>
      <c r="N31" s="35"/>
      <c r="O31" s="15">
        <f t="shared" si="14"/>
        <v>0</v>
      </c>
      <c r="P31" s="35"/>
      <c r="Q31" s="15">
        <f t="shared" si="14"/>
        <v>0</v>
      </c>
      <c r="R31" s="35"/>
      <c r="S31" s="15">
        <f t="shared" si="14"/>
        <v>0</v>
      </c>
      <c r="T31" s="35"/>
      <c r="U31" s="15">
        <f t="shared" si="14"/>
        <v>0</v>
      </c>
      <c r="V31" s="39"/>
      <c r="W31" s="15">
        <f>(1/$T$1)*$C$12*X14</f>
        <v>0</v>
      </c>
      <c r="X31" s="34"/>
    </row>
    <row r="32" spans="1:24" x14ac:dyDescent="0.25">
      <c r="C32" s="19"/>
      <c r="D32" s="19"/>
    </row>
    <row r="33" spans="1:1" x14ac:dyDescent="0.25">
      <c r="A33" s="25"/>
    </row>
    <row r="34" spans="1:1" x14ac:dyDescent="0.25">
      <c r="A34" s="25" t="s">
        <v>37</v>
      </c>
    </row>
  </sheetData>
  <mergeCells count="20">
    <mergeCell ref="O19:P19"/>
    <mergeCell ref="E2:F2"/>
    <mergeCell ref="G2:H2"/>
    <mergeCell ref="I2:J2"/>
    <mergeCell ref="K2:L2"/>
    <mergeCell ref="M2:N2"/>
    <mergeCell ref="O2:P2"/>
    <mergeCell ref="E19:F19"/>
    <mergeCell ref="G19:H19"/>
    <mergeCell ref="I19:J19"/>
    <mergeCell ref="K19:L19"/>
    <mergeCell ref="M19:N19"/>
    <mergeCell ref="Q19:R19"/>
    <mergeCell ref="S19:T19"/>
    <mergeCell ref="U19:V19"/>
    <mergeCell ref="W19:X19"/>
    <mergeCell ref="Q2:R2"/>
    <mergeCell ref="S2:T2"/>
    <mergeCell ref="U2:V2"/>
    <mergeCell ref="W2:X2"/>
  </mergeCells>
  <pageMargins left="0.75" right="0.75" top="1" bottom="1" header="0.5" footer="0.5"/>
  <pageSetup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8" sqref="A8"/>
    </sheetView>
  </sheetViews>
  <sheetFormatPr defaultRowHeight="13.2" x14ac:dyDescent="0.25"/>
  <cols>
    <col min="1" max="1" width="35.109375" customWidth="1"/>
    <col min="2" max="2" width="13.5546875" customWidth="1"/>
    <col min="3" max="3" width="12.33203125" customWidth="1"/>
    <col min="4" max="4" width="10.5546875" customWidth="1"/>
    <col min="5" max="5" width="12.88671875" customWidth="1"/>
    <col min="6" max="6" width="12.6640625" customWidth="1"/>
    <col min="7" max="7" width="12.44140625" customWidth="1"/>
    <col min="8" max="8" width="9.6640625" bestFit="1" customWidth="1"/>
  </cols>
  <sheetData>
    <row r="1" spans="1:9" ht="49.2" customHeight="1" x14ac:dyDescent="0.25">
      <c r="A1" s="98" t="s">
        <v>89</v>
      </c>
      <c r="B1" s="99" t="s">
        <v>51</v>
      </c>
      <c r="C1" s="99" t="s">
        <v>52</v>
      </c>
      <c r="D1" s="99" t="s">
        <v>59</v>
      </c>
      <c r="E1" s="99" t="s">
        <v>53</v>
      </c>
      <c r="F1" s="99" t="s">
        <v>56</v>
      </c>
      <c r="G1" s="99" t="s">
        <v>57</v>
      </c>
      <c r="H1" s="99" t="s">
        <v>54</v>
      </c>
      <c r="I1" s="18"/>
    </row>
    <row r="2" spans="1:9" ht="15" x14ac:dyDescent="0.25">
      <c r="A2" s="98" t="s">
        <v>55</v>
      </c>
      <c r="B2" s="99">
        <v>10.199999999999999</v>
      </c>
      <c r="C2" s="99">
        <v>10.4</v>
      </c>
      <c r="D2" s="99">
        <v>20</v>
      </c>
      <c r="E2" s="99">
        <v>10</v>
      </c>
      <c r="F2" s="99">
        <v>10</v>
      </c>
      <c r="G2" s="99">
        <v>2.4</v>
      </c>
      <c r="H2" s="101">
        <v>65</v>
      </c>
      <c r="I2" s="18"/>
    </row>
    <row r="3" spans="1:9" ht="15" x14ac:dyDescent="0.25">
      <c r="A3" s="98" t="s">
        <v>60</v>
      </c>
      <c r="B3" s="100">
        <v>34000</v>
      </c>
      <c r="C3" s="100">
        <v>34000</v>
      </c>
      <c r="D3" s="100">
        <v>55000</v>
      </c>
      <c r="E3" s="100">
        <v>29500</v>
      </c>
      <c r="F3" s="100">
        <v>50000</v>
      </c>
      <c r="G3" s="100">
        <v>14000</v>
      </c>
      <c r="H3" s="100">
        <v>62000</v>
      </c>
      <c r="I3" s="18"/>
    </row>
    <row r="4" spans="1:9" ht="15" x14ac:dyDescent="0.25">
      <c r="A4" s="98" t="s">
        <v>62</v>
      </c>
      <c r="B4" s="100">
        <v>49000</v>
      </c>
      <c r="C4" s="100">
        <v>49000</v>
      </c>
      <c r="D4" s="100">
        <v>70000</v>
      </c>
      <c r="E4" s="100">
        <v>34500</v>
      </c>
      <c r="F4" s="100">
        <v>65000</v>
      </c>
      <c r="G4" s="100">
        <v>29000</v>
      </c>
      <c r="H4" s="100">
        <v>77000</v>
      </c>
      <c r="I4" s="18"/>
    </row>
    <row r="5" spans="1:9" ht="21" customHeight="1" x14ac:dyDescent="0.25">
      <c r="A5" s="98" t="s">
        <v>58</v>
      </c>
      <c r="B5" s="102">
        <f>(B2/B3)*1000</f>
        <v>0.3</v>
      </c>
      <c r="C5" s="102">
        <f t="shared" ref="C5:H5" si="0">(C2/C3)*1000</f>
        <v>0.30588235294117649</v>
      </c>
      <c r="D5" s="102">
        <f t="shared" si="0"/>
        <v>0.36363636363636359</v>
      </c>
      <c r="E5" s="102">
        <f t="shared" si="0"/>
        <v>0.33898305084745767</v>
      </c>
      <c r="F5" s="102">
        <f t="shared" si="0"/>
        <v>0.2</v>
      </c>
      <c r="G5" s="102">
        <f t="shared" si="0"/>
        <v>0.17142857142857143</v>
      </c>
      <c r="H5" s="102">
        <f t="shared" si="0"/>
        <v>1.0483870967741935</v>
      </c>
      <c r="I5" s="18"/>
    </row>
    <row r="6" spans="1:9" ht="15" x14ac:dyDescent="0.25">
      <c r="A6" s="98" t="s">
        <v>61</v>
      </c>
      <c r="B6" s="102">
        <f>(B2/B4)*1000</f>
        <v>0.20816326530612242</v>
      </c>
      <c r="C6" s="102">
        <f t="shared" ref="C6:H6" si="1">(C2/C4)*1000</f>
        <v>0.21224489795918366</v>
      </c>
      <c r="D6" s="102">
        <f t="shared" si="1"/>
        <v>0.28571428571428575</v>
      </c>
      <c r="E6" s="102">
        <f t="shared" si="1"/>
        <v>0.28985507246376813</v>
      </c>
      <c r="F6" s="102">
        <f t="shared" si="1"/>
        <v>0.15384615384615385</v>
      </c>
      <c r="G6" s="102">
        <f t="shared" si="1"/>
        <v>8.2758620689655171E-2</v>
      </c>
      <c r="H6" s="102">
        <f t="shared" si="1"/>
        <v>0.8441558441558441</v>
      </c>
      <c r="I6" s="1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 page</vt:lpstr>
      <vt:lpstr>Sum &amp; Sensit</vt:lpstr>
      <vt:lpstr>Interactions (2)</vt:lpstr>
      <vt:lpstr>product</vt:lpstr>
      <vt:lpstr>Sum-product</vt:lpstr>
      <vt:lpstr>compromise</vt:lpstr>
      <vt:lpstr>comp p=2</vt:lpstr>
      <vt:lpstr>comp p=1000</vt:lpstr>
      <vt:lpstr>Chapt6 HW</vt:lpstr>
    </vt:vector>
  </TitlesOfParts>
  <Company>BICS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Bahill</dc:creator>
  <cp:lastModifiedBy>Terry Bahill</cp:lastModifiedBy>
  <cp:lastPrinted>2015-07-28T16:03:23Z</cp:lastPrinted>
  <dcterms:created xsi:type="dcterms:W3CDTF">2003-03-13T19:55:12Z</dcterms:created>
  <dcterms:modified xsi:type="dcterms:W3CDTF">2015-09-30T17:45:07Z</dcterms:modified>
</cp:coreProperties>
</file>